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G:\_ Neue Struktur IS Reinigung\Ausschreibung\Unterhaltsreinigung\2024\Kalkulationsdateien\Los Holthausen\"/>
    </mc:Choice>
  </mc:AlternateContent>
  <workbookProtection workbookPassword="EF5C" lockStructure="1"/>
  <bookViews>
    <workbookView xWindow="720" yWindow="390" windowWidth="17835" windowHeight="9855" tabRatio="748"/>
  </bookViews>
  <sheets>
    <sheet name="Informationen und Erläuterungen" sheetId="1" r:id="rId1"/>
    <sheet name="Bieterdaten - Preisübersicht" sheetId="2" r:id="rId2"/>
    <sheet name="Raumbuch" sheetId="3" r:id="rId3"/>
    <sheet name="Raumgruppen - Leistungen" sheetId="4" r:id="rId4"/>
    <sheet name="Stundenverrechnungssatz" sheetId="5" r:id="rId5"/>
  </sheets>
  <definedNames>
    <definedName name="_xlnm._FilterDatabase" localSheetId="2" hidden="1">Raumbuch!$A$1:$T$23</definedName>
    <definedName name="_xlnm._FilterDatabase" localSheetId="3" hidden="1">'Raumgruppen - Leistungen'!$A$1:$D$10</definedName>
    <definedName name="_xlnm.Print_Titles" localSheetId="2">Raumbuch!$3:$3</definedName>
  </definedNames>
  <calcPr calcId="162913"/>
</workbook>
</file>

<file path=xl/calcChain.xml><?xml version="1.0" encoding="utf-8"?>
<calcChain xmlns="http://schemas.openxmlformats.org/spreadsheetml/2006/main">
  <c r="L6" i="3" l="1"/>
  <c r="L7" i="3"/>
  <c r="L8" i="3"/>
  <c r="L9" i="3"/>
  <c r="L10" i="3"/>
  <c r="L11" i="3"/>
  <c r="L12" i="3"/>
  <c r="L13" i="3"/>
  <c r="L14" i="3"/>
  <c r="L15" i="3"/>
  <c r="L16" i="3"/>
  <c r="L17" i="3"/>
  <c r="L18" i="3"/>
  <c r="L19" i="3"/>
  <c r="L4" i="3"/>
  <c r="L5" i="3"/>
  <c r="G20" i="3" l="1"/>
  <c r="J18" i="3" l="1"/>
  <c r="K18" i="3" s="1"/>
  <c r="N18" i="3"/>
  <c r="J19" i="3"/>
  <c r="K19" i="3" s="1"/>
  <c r="N19" i="3"/>
  <c r="O19" i="3" l="1"/>
  <c r="O18" i="3"/>
  <c r="J5" i="3"/>
  <c r="J6" i="3"/>
  <c r="J7" i="3"/>
  <c r="J8" i="3"/>
  <c r="J9" i="3"/>
  <c r="J10" i="3"/>
  <c r="J11" i="3"/>
  <c r="J12" i="3"/>
  <c r="J13" i="3"/>
  <c r="J14" i="3"/>
  <c r="J15" i="3"/>
  <c r="J16" i="3"/>
  <c r="J17" i="3"/>
  <c r="J4" i="3"/>
  <c r="N4" i="3" l="1"/>
  <c r="N12" i="3"/>
  <c r="N14" i="3"/>
  <c r="K4" i="3"/>
  <c r="K5" i="3"/>
  <c r="K6" i="3"/>
  <c r="K7" i="3"/>
  <c r="K8" i="3"/>
  <c r="K9" i="3"/>
  <c r="K10" i="3"/>
  <c r="K11" i="3"/>
  <c r="K12" i="3"/>
  <c r="K13" i="3"/>
  <c r="K14" i="3"/>
  <c r="K15" i="3"/>
  <c r="K16" i="3"/>
  <c r="K17" i="3"/>
  <c r="C6" i="5"/>
  <c r="C7" i="5"/>
  <c r="C8" i="5"/>
  <c r="C9" i="5"/>
  <c r="C10" i="5"/>
  <c r="B11" i="5"/>
  <c r="B29" i="5" s="1"/>
  <c r="B40" i="5" s="1"/>
  <c r="C13" i="5"/>
  <c r="C14" i="5"/>
  <c r="C15" i="5"/>
  <c r="C16" i="5"/>
  <c r="C17" i="5"/>
  <c r="C18" i="5"/>
  <c r="C19" i="5"/>
  <c r="C20" i="5"/>
  <c r="C21" i="5"/>
  <c r="B22" i="5"/>
  <c r="C24" i="5"/>
  <c r="C25" i="5"/>
  <c r="C26" i="5"/>
  <c r="B27" i="5"/>
  <c r="C28" i="5"/>
  <c r="C31" i="5"/>
  <c r="C32" i="5"/>
  <c r="C33" i="5"/>
  <c r="C34" i="5"/>
  <c r="C35" i="5"/>
  <c r="C36" i="5"/>
  <c r="C37" i="5"/>
  <c r="C38" i="5"/>
  <c r="B39" i="5"/>
  <c r="C11" i="5" l="1"/>
  <c r="O4" i="3"/>
  <c r="K20" i="3"/>
  <c r="N16" i="3"/>
  <c r="O16" i="3" s="1"/>
  <c r="N10" i="3"/>
  <c r="O10" i="3" s="1"/>
  <c r="N8" i="3"/>
  <c r="O8" i="3" s="1"/>
  <c r="N6" i="3"/>
  <c r="O6" i="3" s="1"/>
  <c r="N17" i="3"/>
  <c r="O17" i="3" s="1"/>
  <c r="N15" i="3"/>
  <c r="O15" i="3" s="1"/>
  <c r="N13" i="3"/>
  <c r="O13" i="3" s="1"/>
  <c r="N11" i="3"/>
  <c r="O11" i="3" s="1"/>
  <c r="N9" i="3"/>
  <c r="O9" i="3" s="1"/>
  <c r="N7" i="3"/>
  <c r="O7" i="3" s="1"/>
  <c r="N5" i="3"/>
  <c r="O5" i="3" s="1"/>
  <c r="O14" i="3"/>
  <c r="C22" i="5"/>
  <c r="C39" i="5"/>
  <c r="C27" i="5"/>
  <c r="C29" i="5" s="1"/>
  <c r="O12" i="3"/>
  <c r="C40" i="5" l="1"/>
  <c r="C42" i="5" s="1"/>
  <c r="N20" i="3"/>
  <c r="O20" i="3"/>
  <c r="P11" i="3"/>
  <c r="Q11" i="3" s="1"/>
  <c r="R11" i="3" s="1"/>
  <c r="P17" i="3"/>
  <c r="Q17" i="3" s="1"/>
  <c r="R17" i="3" s="1"/>
  <c r="P7" i="3"/>
  <c r="Q7" i="3" s="1"/>
  <c r="R7" i="3" s="1"/>
  <c r="P6" i="3"/>
  <c r="Q6" i="3" s="1"/>
  <c r="R6" i="3" s="1"/>
  <c r="P8" i="3"/>
  <c r="Q8" i="3" s="1"/>
  <c r="R8" i="3" s="1"/>
  <c r="P14" i="3"/>
  <c r="Q14" i="3" s="1"/>
  <c r="R14" i="3" s="1"/>
  <c r="P12" i="3"/>
  <c r="Q12" i="3" s="1"/>
  <c r="R12" i="3" s="1"/>
  <c r="P18" i="3" l="1"/>
  <c r="Q18" i="3" s="1"/>
  <c r="R18" i="3" s="1"/>
  <c r="P19" i="3"/>
  <c r="Q19" i="3" s="1"/>
  <c r="R19" i="3" s="1"/>
  <c r="P16" i="3"/>
  <c r="Q16" i="3" s="1"/>
  <c r="R16" i="3" s="1"/>
  <c r="P13" i="3"/>
  <c r="Q13" i="3" s="1"/>
  <c r="R13" i="3" s="1"/>
  <c r="P15" i="3"/>
  <c r="Q15" i="3" s="1"/>
  <c r="R15" i="3" s="1"/>
  <c r="P4" i="3"/>
  <c r="Q4" i="3" s="1"/>
  <c r="Q20" i="3" s="1"/>
  <c r="P9" i="3"/>
  <c r="Q9" i="3" s="1"/>
  <c r="R9" i="3" s="1"/>
  <c r="P10" i="3"/>
  <c r="Q10" i="3" s="1"/>
  <c r="R10" i="3" s="1"/>
  <c r="P5" i="3"/>
  <c r="Q5" i="3" s="1"/>
  <c r="R5" i="3" s="1"/>
  <c r="P20" i="3" l="1"/>
  <c r="R4" i="3"/>
  <c r="R20" i="3" l="1"/>
  <c r="C12" i="2" s="1"/>
  <c r="C16" i="2" s="1"/>
</calcChain>
</file>

<file path=xl/sharedStrings.xml><?xml version="1.0" encoding="utf-8"?>
<sst xmlns="http://schemas.openxmlformats.org/spreadsheetml/2006/main" count="224" uniqueCount="137">
  <si>
    <t>Allgemeine Vorbemerkungen</t>
  </si>
  <si>
    <t>Bitte unbedingt zuerst lesen !</t>
  </si>
  <si>
    <t>Bieterdaten</t>
  </si>
  <si>
    <t>Bearbeiter</t>
  </si>
  <si>
    <t>Firma:</t>
  </si>
  <si>
    <t>Name:</t>
  </si>
  <si>
    <t>Vorname:</t>
  </si>
  <si>
    <t>Straße / Postfach:</t>
  </si>
  <si>
    <t>Position im Unternehmen:</t>
  </si>
  <si>
    <t>Plz:</t>
  </si>
  <si>
    <t>Telefon:</t>
  </si>
  <si>
    <t>Ort:</t>
  </si>
  <si>
    <t>Telefax:</t>
  </si>
  <si>
    <t>Mail:</t>
  </si>
  <si>
    <t>Gesamtpreis pro Monat (brutto)</t>
  </si>
  <si>
    <t>Stundenverrechnungssatz Unterhaltsreinigung (Sonderleistung im Einzelnachweis) Werktag</t>
  </si>
  <si>
    <t>kalkuliert nach Lohngruppe</t>
  </si>
  <si>
    <t>Stundenverrechnungssatz Unterhaltsreinigung (Sonderleistung im Einzelnachweis) Werktag, einschl. Nachtzuschlag (22:00 bis 05:00)</t>
  </si>
  <si>
    <t>Stundenverrechnungssatz Unterhaltsreinigung (Sonderleistung im Einzelnachweis) Sonntag</t>
  </si>
  <si>
    <t>Geschoss</t>
  </si>
  <si>
    <t>Raum Nr.</t>
  </si>
  <si>
    <t>Raumbezeichnung</t>
  </si>
  <si>
    <t>Raum-gruppe</t>
  </si>
  <si>
    <t>Bodenbelag</t>
  </si>
  <si>
    <t>Leistungs-wert</t>
  </si>
  <si>
    <t>Preis pro Reinigung</t>
  </si>
  <si>
    <t>Bezeichnung</t>
  </si>
  <si>
    <t>sozialversicherungs-pflichtig Beschäftigte (Lohngruppe 1)</t>
  </si>
  <si>
    <t>Grundlohn</t>
  </si>
  <si>
    <t>A) Lohnnebenkosten (gesetzlich)</t>
  </si>
  <si>
    <t>1)  Rentenversicherung</t>
  </si>
  <si>
    <t>2)  Krankenversicherung</t>
  </si>
  <si>
    <t>3)  Arbeitslosenversicherung</t>
  </si>
  <si>
    <t>4)  Pflegeversicherung</t>
  </si>
  <si>
    <t>5)  Unfallversicherung</t>
  </si>
  <si>
    <t>Summe Position A :</t>
  </si>
  <si>
    <t>B) Lohnfolgekosten</t>
  </si>
  <si>
    <t xml:space="preserve"> </t>
  </si>
  <si>
    <t>1) Urlaub</t>
  </si>
  <si>
    <t>2) Gesetzliche Feiertage</t>
  </si>
  <si>
    <t>3) Gesetzliche Lohnfortzahlung</t>
  </si>
  <si>
    <t>4) Tarifliche Ausfallzeiten</t>
  </si>
  <si>
    <t>5) Jahressondervergütung</t>
  </si>
  <si>
    <t>6) Zusätzliches Urlaubsgeld</t>
  </si>
  <si>
    <t>7) Arbeitgeberanteile zu gesetzl. Lohnnebenkosten aus den Pos. B1 bis B6</t>
  </si>
  <si>
    <t>8) Beiträge zu Berufsorganisationen</t>
  </si>
  <si>
    <t>9) Haftpflichtversicherung</t>
  </si>
  <si>
    <t>Summe Position B:</t>
  </si>
  <si>
    <t>C) Technische Mitarbeiter, Aufsichten</t>
  </si>
  <si>
    <t>1) Löhne Vorarbeiter (freigestellt) im Objekt</t>
  </si>
  <si>
    <t>2) Löhne Vorarbeiter (freigestellt) objektübergreifend, anteilig</t>
  </si>
  <si>
    <t>3) Löhne/Gehälter sonstige technische Mitarbeiter</t>
  </si>
  <si>
    <t>C) Summe Position C</t>
  </si>
  <si>
    <t>D) Löhne/Gehälter für kaufmännische MA</t>
  </si>
  <si>
    <t>Summe Positionen A bis D:</t>
  </si>
  <si>
    <t>E) Sonstige Kosten</t>
  </si>
  <si>
    <t>1) Reinigungs- und Verbrauchsmaterial</t>
  </si>
  <si>
    <t>2) AFA für Maschinen, Geräte und Betriebskosten</t>
  </si>
  <si>
    <t>3) Qualitätsmanagement</t>
  </si>
  <si>
    <t>4) Fuhrparkkosten</t>
  </si>
  <si>
    <t>5) Betriebsratskosten</t>
  </si>
  <si>
    <t>6) Sonstige Gemeinkosten</t>
  </si>
  <si>
    <t>7) Gewerbesteuer</t>
  </si>
  <si>
    <t>8) Risiko + Gewinn</t>
  </si>
  <si>
    <t>Summe Position E:</t>
  </si>
  <si>
    <t>F) Gesamtkosten (Tariflohn + Pos. A bis E)</t>
  </si>
  <si>
    <t>Stundenverrechnungssatz (werktags):</t>
  </si>
  <si>
    <t>Es sind ausschließlich die gelb hinterlegten Felder auszufüllen</t>
  </si>
  <si>
    <t>Füllen Sie bitte zuerst auf dem Arbeitsblatt "Bieterdaten - Preisübersicht" alle Felder richtig und vollständig aus. Wichtig ist insbesondere die korrekte Angabe eines verantwortlichen Ansprechpartners zur Klärung möglicher technischer und kalkulatorischer Fragen.</t>
  </si>
  <si>
    <t>Korrektur-faktor LW (in %)</t>
  </si>
  <si>
    <t>Tragen Sie nun auf dem Arbeitsblatt "Stundenverrechnungssatz" die von Ihnen in Ansatz gebrachten Aufschläge auf den Tariflohn ein. Beachten Sie hierbei, daß Ihre Kalkulation im Hinblick auf Gesetzeskonformität, Plausibilität und Auskömmlichkeit überprüft wird.</t>
  </si>
  <si>
    <t xml:space="preserve">Objekt </t>
  </si>
  <si>
    <t>Reinigungs-fläche /Jahr</t>
  </si>
  <si>
    <t>Preis/Jahr</t>
  </si>
  <si>
    <t>WERKTAG (Mo. - Fr.)</t>
  </si>
  <si>
    <t xml:space="preserve"> Reinigungs-stunden/Durchführung</t>
  </si>
  <si>
    <t>Häufigkeit/Woche</t>
  </si>
  <si>
    <t>Häufigkeit/Jahr</t>
  </si>
  <si>
    <t>RG-Std. pro Woche</t>
  </si>
  <si>
    <t>monatliche Pauschale</t>
  </si>
  <si>
    <t>Reinigungstage im Jahr</t>
  </si>
  <si>
    <t>Monatspauschale Unterhaltsreinigung (Jahrespreis/12) netto</t>
  </si>
  <si>
    <t>Häufigkeiten</t>
  </si>
  <si>
    <t xml:space="preserve">Leistungswert
</t>
  </si>
  <si>
    <t>D08</t>
  </si>
  <si>
    <t>F08</t>
  </si>
  <si>
    <t>G08</t>
  </si>
  <si>
    <t>I08</t>
  </si>
  <si>
    <t>T08</t>
  </si>
  <si>
    <t>V08</t>
  </si>
  <si>
    <t>W08</t>
  </si>
  <si>
    <t>X08</t>
  </si>
  <si>
    <t>Fläche</t>
  </si>
  <si>
    <t>Fliesen</t>
  </si>
  <si>
    <t>6</t>
  </si>
  <si>
    <t>Dusche</t>
  </si>
  <si>
    <t>Lehrmittel- und Kopierräume - TH und Sportanlagen</t>
  </si>
  <si>
    <t>Treppen Intervall - TH und Sportanlagen</t>
  </si>
  <si>
    <t>Verkehrsfl. Flure, Eingangsb. Täglich - TH und Sportanlagen</t>
  </si>
  <si>
    <t>Sanitärräume - TH und Sportanlagen</t>
  </si>
  <si>
    <t>Duschen - TH und Sportanlagen</t>
  </si>
  <si>
    <t>Umkleiden - THund Sportanlagen</t>
  </si>
  <si>
    <t>Sanitätsraum - TH und Sportanlagen</t>
  </si>
  <si>
    <t>Sporthallen - TH und Sportanlagen</t>
  </si>
  <si>
    <t>FöS Rembergstraße 7 TH 339</t>
  </si>
  <si>
    <t>339_BT2+5_-1 Kellergeschoss</t>
  </si>
  <si>
    <t>5-TR</t>
  </si>
  <si>
    <t>Treppe</t>
  </si>
  <si>
    <t>elastomerer Belag</t>
  </si>
  <si>
    <t>3</t>
  </si>
  <si>
    <t>339_BT5_00 Erdgeschoss</t>
  </si>
  <si>
    <t>5-001</t>
  </si>
  <si>
    <t>Turnhalle</t>
  </si>
  <si>
    <t>5-002</t>
  </si>
  <si>
    <t>Geräteraum</t>
  </si>
  <si>
    <t>1</t>
  </si>
  <si>
    <t>5-003</t>
  </si>
  <si>
    <t>Eingangsraum</t>
  </si>
  <si>
    <t>5-EB</t>
  </si>
  <si>
    <t>Eingangsbereich</t>
  </si>
  <si>
    <t>Treppenhaus</t>
  </si>
  <si>
    <t>5-TR2</t>
  </si>
  <si>
    <t>5-TR3</t>
  </si>
  <si>
    <t>A10</t>
  </si>
  <si>
    <t>Verwalter</t>
  </si>
  <si>
    <t>A3</t>
  </si>
  <si>
    <t>Umkleideraum</t>
  </si>
  <si>
    <t>A4</t>
  </si>
  <si>
    <t>A5</t>
  </si>
  <si>
    <t>WC</t>
  </si>
  <si>
    <t>A6</t>
  </si>
  <si>
    <t>Rolli WC</t>
  </si>
  <si>
    <t>A7</t>
  </si>
  <si>
    <t>A8</t>
  </si>
  <si>
    <t>A9</t>
  </si>
  <si>
    <r>
      <t xml:space="preserve">Tragen Sie danach auf dem Arbetsblatt "Raumgruppen - Leistungswerte" die von Ihnen kalkulierten Leistungswerte in m²/h in die dafür vorgesehenen Felder in Spalte D ein. Den jeweils zugrunde liegenden Turnus (= höchster Turnus) finden Sie in der gleichen Tabelle in Spalte C. 
</t>
    </r>
    <r>
      <rPr>
        <sz val="11"/>
        <color indexed="10"/>
        <rFont val="Verdana"/>
        <family val="2"/>
      </rPr>
      <t xml:space="preserve">
</t>
    </r>
  </si>
  <si>
    <r>
      <t>Zusätzlich zu den raumgruppenbezogenen Leistungen haben Sie die Möglichkeit, den kalkulierten Leistungswert für jeden einzelnen Raum auf Grund besonderer Umstände ((z.B. geplanter Maschineneinsatz (z.B. Raumgruppe H01), übermäßige Verschmutzungen etc.)) individuell anzupassen. Hierzu können Sie in Spalte M des Arbeitsblattes "Raumbuch" (Korrekturfaktor LW (in %)) die Stundenleistung erhöhen (&gt; 100%) oder vermindern (&lt; 100%). Tragen Sie bitte ausschließlich ganzzahlige Werte ein. Weitere Eingaben sind im Rahmen der technischen Kalkulation nicht erforderlich</t>
    </r>
    <r>
      <rPr>
        <b/>
        <sz val="11"/>
        <color indexed="10"/>
        <rFont val="Verdana"/>
        <family val="2"/>
      </rPr>
      <t xml:space="preserve">.                                                                                                    </t>
    </r>
    <r>
      <rPr>
        <sz val="11"/>
        <color indexed="10"/>
        <rFont val="Verdana"/>
        <family val="2"/>
      </rPr>
      <t xml:space="preserve">Bitte beachten Sie, dass es sich bei  der Häufigkeit 5 in Klassenräumen um eine wechseltägige Reinigung der Oberböden und Oberflächen,  wie im Leistungsverzeichnis beschrieben, handelt.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</si>
</sst>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7" formatCode="#,##0.00\ &quot;€&quot;;\-#,##0.00\ &quot;€&quot;"/>
    <numFmt numFmtId="44" formatCode="_-* #,##0.00\ &quot;€&quot;_-;\-* #,##0.00\ &quot;€&quot;_-;_-* &quot;-&quot;??\ &quot;€&quot;_-;_-@_-"/>
    <numFmt numFmtId="164" formatCode="_-* #,##0.00\ _€_-;\-* #,##0.00\ _€_-;_-* &quot;-&quot;??\ _€_-;_-@_-"/>
    <numFmt numFmtId="165" formatCode="#,##0.00\ &quot;€&quot;"/>
    <numFmt numFmtId="166" formatCode="\D\-00000"/>
  </numFmts>
  <fonts count="35" x14ac:knownFonts="1">
    <font>
      <sz val="10"/>
      <name val="Arial"/>
      <family val="2"/>
    </font>
    <font>
      <sz val="11"/>
      <color indexed="8"/>
      <name val="Calibri"/>
      <family val="2"/>
    </font>
    <font>
      <sz val="11"/>
      <color indexed="9"/>
      <name val="Calibri"/>
      <family val="2"/>
    </font>
    <font>
      <b/>
      <sz val="11"/>
      <color indexed="63"/>
      <name val="Calibri"/>
      <family val="2"/>
    </font>
    <font>
      <b/>
      <sz val="11"/>
      <color indexed="52"/>
      <name val="Calibri"/>
      <family val="2"/>
    </font>
    <font>
      <sz val="10"/>
      <name val="Arial"/>
      <family val="2"/>
    </font>
    <font>
      <sz val="11"/>
      <color indexed="62"/>
      <name val="Calibri"/>
      <family val="2"/>
    </font>
    <font>
      <b/>
      <sz val="11"/>
      <color indexed="8"/>
      <name val="Calibri"/>
      <family val="2"/>
    </font>
    <font>
      <i/>
      <sz val="11"/>
      <color indexed="23"/>
      <name val="Calibri"/>
      <family val="2"/>
    </font>
    <font>
      <sz val="11"/>
      <color indexed="17"/>
      <name val="Calibri"/>
      <family val="2"/>
    </font>
    <font>
      <sz val="11"/>
      <color indexed="60"/>
      <name val="Calibri"/>
      <family val="2"/>
    </font>
    <font>
      <sz val="11"/>
      <color indexed="20"/>
      <name val="Calibri"/>
      <family val="2"/>
    </font>
    <font>
      <b/>
      <sz val="18"/>
      <color indexed="56"/>
      <name val="Cambria"/>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1"/>
      <color indexed="10"/>
      <name val="Calibri"/>
      <family val="2"/>
    </font>
    <font>
      <b/>
      <sz val="11"/>
      <color indexed="9"/>
      <name val="Calibri"/>
      <family val="2"/>
    </font>
    <font>
      <b/>
      <sz val="10"/>
      <name val="Arial"/>
      <family val="2"/>
    </font>
    <font>
      <b/>
      <sz val="8"/>
      <name val="Arial"/>
      <family val="2"/>
    </font>
    <font>
      <b/>
      <sz val="14"/>
      <name val="Arial"/>
      <family val="2"/>
    </font>
    <font>
      <b/>
      <sz val="7"/>
      <name val="Arial"/>
      <family val="2"/>
    </font>
    <font>
      <b/>
      <sz val="11"/>
      <name val="Calibri"/>
      <family val="2"/>
    </font>
    <font>
      <b/>
      <sz val="11"/>
      <color indexed="10"/>
      <name val="Calibri"/>
      <family val="2"/>
    </font>
    <font>
      <sz val="11"/>
      <name val="Calibri"/>
      <family val="2"/>
    </font>
    <font>
      <b/>
      <sz val="11"/>
      <name val="Verdana"/>
      <family val="2"/>
    </font>
    <font>
      <b/>
      <sz val="10"/>
      <name val="Verdana"/>
      <family val="2"/>
    </font>
    <font>
      <sz val="10"/>
      <name val="Verdana"/>
      <family val="2"/>
    </font>
    <font>
      <sz val="11"/>
      <name val="Verdana"/>
      <family val="2"/>
    </font>
    <font>
      <b/>
      <sz val="12"/>
      <color rgb="FFFF0000"/>
      <name val="Verdana"/>
      <family val="2"/>
    </font>
    <font>
      <b/>
      <sz val="12"/>
      <name val="Verdana"/>
      <family val="2"/>
    </font>
    <font>
      <b/>
      <sz val="11"/>
      <color indexed="10"/>
      <name val="Verdana"/>
      <family val="2"/>
    </font>
    <font>
      <sz val="11"/>
      <color indexed="10"/>
      <name val="Verdana"/>
      <family val="2"/>
    </font>
    <font>
      <sz val="10"/>
      <color indexed="10"/>
      <name val="Verdana"/>
      <family val="2"/>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43"/>
      </patternFill>
    </fill>
    <fill>
      <patternFill patternType="solid">
        <fgColor indexed="26"/>
      </patternFill>
    </fill>
    <fill>
      <patternFill patternType="solid">
        <fgColor indexed="55"/>
      </patternFill>
    </fill>
    <fill>
      <patternFill patternType="solid">
        <fgColor indexed="13"/>
        <bgColor indexed="64"/>
      </patternFill>
    </fill>
    <fill>
      <patternFill patternType="solid">
        <fgColor indexed="22"/>
        <bgColor indexed="64"/>
      </patternFill>
    </fill>
    <fill>
      <patternFill patternType="solid">
        <fgColor indexed="9"/>
        <bgColor indexed="64"/>
      </patternFill>
    </fill>
    <fill>
      <patternFill patternType="solid">
        <fgColor theme="0" tint="-0.249977111117893"/>
        <bgColor indexed="64"/>
      </patternFill>
    </fill>
    <fill>
      <patternFill patternType="solid">
        <fgColor rgb="FFFFFF00"/>
        <bgColor indexed="64"/>
      </patternFill>
    </fill>
    <fill>
      <patternFill patternType="solid">
        <fgColor theme="0" tint="-0.14999847407452621"/>
        <bgColor indexed="64"/>
      </patternFill>
    </fill>
  </fills>
  <borders count="45">
    <border>
      <left/>
      <right/>
      <top/>
      <bottom/>
      <diagonal/>
    </border>
    <border>
      <left style="thin">
        <color indexed="63"/>
      </left>
      <right style="thin">
        <color indexed="63"/>
      </right>
      <top style="thin">
        <color indexed="63"/>
      </top>
      <bottom style="thin">
        <color indexed="63"/>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s>
  <cellStyleXfs count="45">
    <xf numFmtId="0" fontId="0" fillId="0" borderId="0"/>
    <xf numFmtId="0" fontId="1" fillId="2"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1" fillId="11" borderId="0" applyNumberFormat="0" applyBorder="0" applyAlignment="0" applyProtection="0"/>
    <xf numFmtId="0" fontId="2" fillId="12"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2" fillId="16" borderId="0" applyNumberFormat="0" applyBorder="0" applyAlignment="0" applyProtection="0"/>
    <xf numFmtId="0" fontId="2" fillId="17" borderId="0" applyNumberFormat="0" applyBorder="0" applyAlignment="0" applyProtection="0"/>
    <xf numFmtId="0" fontId="2" fillId="18" borderId="0" applyNumberFormat="0" applyBorder="0" applyAlignment="0" applyProtection="0"/>
    <xf numFmtId="0" fontId="2" fillId="13" borderId="0" applyNumberFormat="0" applyBorder="0" applyAlignment="0" applyProtection="0"/>
    <xf numFmtId="0" fontId="2" fillId="14" borderId="0" applyNumberFormat="0" applyBorder="0" applyAlignment="0" applyProtection="0"/>
    <xf numFmtId="0" fontId="2" fillId="19" borderId="0" applyNumberFormat="0" applyBorder="0" applyAlignment="0" applyProtection="0"/>
    <xf numFmtId="0" fontId="3" fillId="20" borderId="1" applyNumberFormat="0" applyAlignment="0" applyProtection="0"/>
    <xf numFmtId="0" fontId="4" fillId="20" borderId="2" applyNumberFormat="0" applyAlignment="0" applyProtection="0"/>
    <xf numFmtId="0" fontId="6" fillId="7" borderId="2" applyNumberFormat="0" applyAlignment="0" applyProtection="0"/>
    <xf numFmtId="0" fontId="7" fillId="0" borderId="3" applyNumberFormat="0" applyFill="0" applyAlignment="0" applyProtection="0"/>
    <xf numFmtId="0" fontId="8" fillId="0" borderId="0" applyNumberFormat="0" applyFill="0" applyBorder="0" applyAlignment="0" applyProtection="0"/>
    <xf numFmtId="0" fontId="9" fillId="4" borderId="0" applyNumberFormat="0" applyBorder="0" applyAlignment="0" applyProtection="0"/>
    <xf numFmtId="164" fontId="5" fillId="0" borderId="0" applyFill="0" applyBorder="0" applyAlignment="0" applyProtection="0"/>
    <xf numFmtId="0" fontId="10" fillId="21" borderId="0" applyNumberFormat="0" applyBorder="0" applyAlignment="0" applyProtection="0"/>
    <xf numFmtId="0" fontId="5" fillId="22" borderId="4" applyNumberFormat="0" applyFont="0" applyAlignment="0" applyProtection="0"/>
    <xf numFmtId="9" fontId="5" fillId="0" borderId="0" applyFill="0" applyBorder="0" applyAlignment="0" applyProtection="0"/>
    <xf numFmtId="0" fontId="11" fillId="3" borderId="0" applyNumberFormat="0" applyBorder="0" applyAlignment="0" applyProtection="0"/>
    <xf numFmtId="0" fontId="12" fillId="0" borderId="0" applyNumberFormat="0" applyFill="0" applyBorder="0" applyAlignment="0" applyProtection="0"/>
    <xf numFmtId="0" fontId="13" fillId="0" borderId="5" applyNumberFormat="0" applyFill="0" applyAlignment="0" applyProtection="0"/>
    <xf numFmtId="0" fontId="14" fillId="0" borderId="6" applyNumberFormat="0" applyFill="0" applyAlignment="0" applyProtection="0"/>
    <xf numFmtId="0" fontId="15" fillId="0" borderId="7" applyNumberFormat="0" applyFill="0" applyAlignment="0" applyProtection="0"/>
    <xf numFmtId="0" fontId="15" fillId="0" borderId="0" applyNumberFormat="0" applyFill="0" applyBorder="0" applyAlignment="0" applyProtection="0"/>
    <xf numFmtId="0" fontId="16" fillId="0" borderId="8" applyNumberFormat="0" applyFill="0" applyAlignment="0" applyProtection="0"/>
    <xf numFmtId="44" fontId="5" fillId="0" borderId="0" applyFill="0" applyBorder="0" applyAlignment="0" applyProtection="0"/>
    <xf numFmtId="0" fontId="17" fillId="0" borderId="0" applyNumberFormat="0" applyFill="0" applyBorder="0" applyAlignment="0" applyProtection="0"/>
    <xf numFmtId="0" fontId="18" fillId="23" borderId="9" applyNumberFormat="0" applyAlignment="0" applyProtection="0"/>
  </cellStyleXfs>
  <cellXfs count="131">
    <xf numFmtId="0" fontId="0" fillId="0" borderId="0" xfId="0"/>
    <xf numFmtId="0" fontId="19" fillId="0" borderId="0" xfId="0" applyFont="1" applyAlignment="1">
      <alignment horizontal="center"/>
    </xf>
    <xf numFmtId="0" fontId="19" fillId="0" borderId="0" xfId="0" applyFont="1"/>
    <xf numFmtId="49" fontId="0" fillId="24" borderId="12" xfId="0" applyNumberFormat="1" applyFill="1" applyBorder="1" applyProtection="1">
      <protection locked="0"/>
    </xf>
    <xf numFmtId="166" fontId="0" fillId="24" borderId="12" xfId="0" applyNumberFormat="1" applyFill="1" applyBorder="1" applyAlignment="1" applyProtection="1">
      <alignment horizontal="left"/>
      <protection locked="0"/>
    </xf>
    <xf numFmtId="49" fontId="0" fillId="24" borderId="14" xfId="0" applyNumberFormat="1" applyFill="1" applyBorder="1" applyProtection="1">
      <protection locked="0"/>
    </xf>
    <xf numFmtId="0" fontId="0" fillId="0" borderId="0" xfId="0" applyAlignment="1">
      <alignment horizontal="right"/>
    </xf>
    <xf numFmtId="0" fontId="21" fillId="0" borderId="0" xfId="0" applyFont="1" applyAlignment="1">
      <alignment vertical="center"/>
    </xf>
    <xf numFmtId="1" fontId="21" fillId="24" borderId="15" xfId="0" applyNumberFormat="1" applyFont="1" applyFill="1" applyBorder="1" applyAlignment="1" applyProtection="1">
      <alignment horizontal="center" vertical="center"/>
      <protection locked="0"/>
    </xf>
    <xf numFmtId="1" fontId="21" fillId="24" borderId="15" xfId="0" applyNumberFormat="1" applyFont="1" applyFill="1" applyBorder="1" applyAlignment="1" applyProtection="1">
      <alignment vertical="center"/>
      <protection locked="0"/>
    </xf>
    <xf numFmtId="0" fontId="25" fillId="0" borderId="16" xfId="0" applyFont="1" applyBorder="1" applyAlignment="1" applyProtection="1">
      <alignment vertical="top" wrapText="1"/>
      <protection hidden="1"/>
    </xf>
    <xf numFmtId="10" fontId="23" fillId="0" borderId="17" xfId="0" applyNumberFormat="1" applyFont="1" applyBorder="1" applyAlignment="1" applyProtection="1">
      <alignment vertical="top" wrapText="1"/>
      <protection hidden="1"/>
    </xf>
    <xf numFmtId="165" fontId="23" fillId="24" borderId="18" xfId="0" applyNumberFormat="1" applyFont="1" applyFill="1" applyBorder="1" applyAlignment="1" applyProtection="1">
      <alignment vertical="top" wrapText="1"/>
      <protection locked="0"/>
    </xf>
    <xf numFmtId="0" fontId="23" fillId="0" borderId="10" xfId="0" applyFont="1" applyBorder="1" applyAlignment="1" applyProtection="1">
      <alignment vertical="top"/>
      <protection hidden="1"/>
    </xf>
    <xf numFmtId="0" fontId="25" fillId="0" borderId="11" xfId="0" applyFont="1" applyBorder="1" applyAlignment="1" applyProtection="1">
      <alignment vertical="top"/>
      <protection hidden="1"/>
    </xf>
    <xf numFmtId="10" fontId="25" fillId="24" borderId="19" xfId="0" applyNumberFormat="1" applyFont="1" applyFill="1" applyBorder="1" applyAlignment="1" applyProtection="1">
      <alignment vertical="top"/>
      <protection locked="0"/>
    </xf>
    <xf numFmtId="165" fontId="23" fillId="0" borderId="12" xfId="0" applyNumberFormat="1" applyFont="1" applyBorder="1" applyAlignment="1" applyProtection="1">
      <alignment vertical="top"/>
      <protection hidden="1"/>
    </xf>
    <xf numFmtId="0" fontId="23" fillId="0" borderId="13" xfId="0" applyFont="1" applyBorder="1" applyAlignment="1" applyProtection="1">
      <alignment vertical="top" wrapText="1"/>
      <protection hidden="1"/>
    </xf>
    <xf numFmtId="10" fontId="23" fillId="0" borderId="20" xfId="0" applyNumberFormat="1" applyFont="1" applyBorder="1" applyAlignment="1" applyProtection="1">
      <alignment vertical="top" wrapText="1"/>
      <protection hidden="1"/>
    </xf>
    <xf numFmtId="165" fontId="23" fillId="0" borderId="14" xfId="0" applyNumberFormat="1" applyFont="1" applyBorder="1" applyAlignment="1" applyProtection="1">
      <alignment vertical="top"/>
      <protection hidden="1"/>
    </xf>
    <xf numFmtId="0" fontId="25" fillId="0" borderId="11" xfId="0" applyFont="1" applyBorder="1" applyAlignment="1" applyProtection="1">
      <alignment vertical="top" wrapText="1"/>
      <protection hidden="1"/>
    </xf>
    <xf numFmtId="0" fontId="23" fillId="0" borderId="13" xfId="0" applyFont="1" applyBorder="1" applyAlignment="1" applyProtection="1">
      <alignment vertical="top"/>
      <protection hidden="1"/>
    </xf>
    <xf numFmtId="10" fontId="23" fillId="0" borderId="20" xfId="0" applyNumberFormat="1" applyFont="1" applyBorder="1" applyAlignment="1" applyProtection="1">
      <alignment vertical="top"/>
      <protection hidden="1"/>
    </xf>
    <xf numFmtId="10" fontId="23" fillId="26" borderId="20" xfId="0" applyNumberFormat="1" applyFont="1" applyFill="1" applyBorder="1" applyAlignment="1" applyProtection="1">
      <alignment vertical="top"/>
      <protection locked="0"/>
    </xf>
    <xf numFmtId="0" fontId="23" fillId="0" borderId="21" xfId="0" applyFont="1" applyBorder="1" applyAlignment="1" applyProtection="1">
      <alignment vertical="top"/>
      <protection hidden="1"/>
    </xf>
    <xf numFmtId="10" fontId="25" fillId="24" borderId="22" xfId="0" applyNumberFormat="1" applyFont="1" applyFill="1" applyBorder="1" applyAlignment="1" applyProtection="1">
      <alignment vertical="top"/>
      <protection locked="0"/>
    </xf>
    <xf numFmtId="165" fontId="23" fillId="0" borderId="23" xfId="0" applyNumberFormat="1" applyFont="1" applyBorder="1" applyAlignment="1" applyProtection="1">
      <alignment vertical="top"/>
      <protection hidden="1"/>
    </xf>
    <xf numFmtId="0" fontId="23" fillId="0" borderId="11" xfId="0" applyFont="1" applyBorder="1" applyAlignment="1" applyProtection="1">
      <alignment vertical="top"/>
      <protection hidden="1"/>
    </xf>
    <xf numFmtId="10" fontId="23" fillId="0" borderId="19" xfId="0" applyNumberFormat="1" applyFont="1" applyBorder="1" applyAlignment="1" applyProtection="1">
      <alignment vertical="top"/>
      <protection hidden="1"/>
    </xf>
    <xf numFmtId="0" fontId="23" fillId="0" borderId="11" xfId="0" applyFont="1" applyBorder="1" applyAlignment="1" applyProtection="1">
      <alignment vertical="top" wrapText="1"/>
      <protection hidden="1"/>
    </xf>
    <xf numFmtId="0" fontId="25" fillId="0" borderId="20" xfId="0" applyFont="1" applyFill="1" applyBorder="1" applyAlignment="1" applyProtection="1">
      <alignment vertical="top"/>
      <protection hidden="1"/>
    </xf>
    <xf numFmtId="0" fontId="0" fillId="0" borderId="0" xfId="0" applyFont="1" applyProtection="1">
      <protection hidden="1"/>
    </xf>
    <xf numFmtId="7" fontId="21" fillId="24" borderId="15" xfId="42" applyNumberFormat="1" applyFont="1" applyFill="1" applyBorder="1" applyAlignment="1" applyProtection="1">
      <alignment vertical="center"/>
      <protection locked="0"/>
    </xf>
    <xf numFmtId="0" fontId="29" fillId="0" borderId="19" xfId="0" applyFont="1" applyFill="1" applyBorder="1" applyAlignment="1" applyProtection="1">
      <alignment horizontal="center"/>
      <protection hidden="1"/>
    </xf>
    <xf numFmtId="0" fontId="29" fillId="0" borderId="0" xfId="0" applyFont="1" applyFill="1" applyAlignment="1" applyProtection="1">
      <alignment horizontal="center"/>
      <protection hidden="1"/>
    </xf>
    <xf numFmtId="0" fontId="26" fillId="0" borderId="0" xfId="0" applyFont="1" applyFill="1" applyAlignment="1" applyProtection="1">
      <alignment horizontal="center"/>
      <protection hidden="1"/>
    </xf>
    <xf numFmtId="165" fontId="29" fillId="0" borderId="0" xfId="0" applyNumberFormat="1" applyFont="1" applyFill="1" applyAlignment="1" applyProtection="1">
      <alignment horizontal="center"/>
      <protection hidden="1"/>
    </xf>
    <xf numFmtId="0" fontId="26" fillId="0" borderId="0" xfId="0" applyFont="1" applyFill="1" applyAlignment="1" applyProtection="1">
      <alignment horizontal="center" wrapText="1"/>
      <protection hidden="1"/>
    </xf>
    <xf numFmtId="165" fontId="29" fillId="0" borderId="19" xfId="0" applyNumberFormat="1" applyFont="1" applyFill="1" applyBorder="1" applyAlignment="1" applyProtection="1">
      <alignment horizontal="center"/>
      <protection hidden="1"/>
    </xf>
    <xf numFmtId="0" fontId="26" fillId="25" borderId="31" xfId="0" applyFont="1" applyFill="1" applyBorder="1" applyAlignment="1" applyProtection="1">
      <alignment horizontal="center" wrapText="1"/>
      <protection hidden="1"/>
    </xf>
    <xf numFmtId="0" fontId="26" fillId="27" borderId="31" xfId="0" applyFont="1" applyFill="1" applyBorder="1" applyAlignment="1" applyProtection="1">
      <alignment horizontal="center" wrapText="1"/>
      <protection hidden="1"/>
    </xf>
    <xf numFmtId="44" fontId="26" fillId="25" borderId="31" xfId="42" applyFont="1" applyFill="1" applyBorder="1" applyAlignment="1" applyProtection="1">
      <alignment horizontal="center" wrapText="1"/>
      <protection hidden="1"/>
    </xf>
    <xf numFmtId="165" fontId="26" fillId="25" borderId="31" xfId="42" applyNumberFormat="1" applyFont="1" applyFill="1" applyBorder="1" applyAlignment="1" applyProtection="1">
      <alignment horizontal="center" wrapText="1"/>
      <protection hidden="1"/>
    </xf>
    <xf numFmtId="164" fontId="29" fillId="0" borderId="19" xfId="31" applyFont="1" applyFill="1" applyBorder="1" applyAlignment="1" applyProtection="1">
      <alignment horizontal="center"/>
      <protection hidden="1"/>
    </xf>
    <xf numFmtId="164" fontId="29" fillId="0" borderId="19" xfId="0" applyNumberFormat="1" applyFont="1" applyFill="1" applyBorder="1" applyAlignment="1" applyProtection="1">
      <alignment horizontal="center"/>
      <protection hidden="1"/>
    </xf>
    <xf numFmtId="44" fontId="29" fillId="0" borderId="19" xfId="42" applyFont="1" applyFill="1" applyBorder="1" applyAlignment="1" applyProtection="1">
      <alignment horizontal="center"/>
      <protection hidden="1"/>
    </xf>
    <xf numFmtId="1" fontId="29" fillId="0" borderId="0" xfId="0" applyNumberFormat="1" applyFont="1" applyFill="1" applyAlignment="1" applyProtection="1">
      <alignment horizontal="center"/>
      <protection hidden="1"/>
    </xf>
    <xf numFmtId="1" fontId="26" fillId="25" borderId="31" xfId="0" applyNumberFormat="1" applyFont="1" applyFill="1" applyBorder="1" applyAlignment="1" applyProtection="1">
      <alignment horizontal="center" wrapText="1"/>
      <protection hidden="1"/>
    </xf>
    <xf numFmtId="4" fontId="0" fillId="0" borderId="0" xfId="0" applyNumberFormat="1" applyAlignment="1" applyProtection="1">
      <alignment horizontal="center"/>
      <protection hidden="1"/>
    </xf>
    <xf numFmtId="4" fontId="26" fillId="25" borderId="31" xfId="0" applyNumberFormat="1" applyFont="1" applyFill="1" applyBorder="1" applyAlignment="1" applyProtection="1">
      <alignment horizontal="center"/>
      <protection hidden="1"/>
    </xf>
    <xf numFmtId="44" fontId="5" fillId="0" borderId="0" xfId="42" applyAlignment="1" applyProtection="1">
      <alignment horizontal="center"/>
      <protection hidden="1"/>
    </xf>
    <xf numFmtId="1" fontId="0" fillId="0" borderId="0" xfId="0" applyNumberFormat="1" applyAlignment="1" applyProtection="1">
      <alignment horizontal="center"/>
      <protection hidden="1"/>
    </xf>
    <xf numFmtId="0" fontId="31" fillId="0" borderId="0" xfId="0" applyFont="1" applyAlignment="1" applyProtection="1">
      <alignment horizontal="center"/>
      <protection hidden="1"/>
    </xf>
    <xf numFmtId="0" fontId="27" fillId="0" borderId="0" xfId="0" applyFont="1" applyAlignment="1" applyProtection="1">
      <alignment horizontal="center"/>
      <protection hidden="1"/>
    </xf>
    <xf numFmtId="0" fontId="32" fillId="0" borderId="0" xfId="0" applyFont="1" applyAlignment="1" applyProtection="1">
      <alignment vertical="center"/>
      <protection hidden="1"/>
    </xf>
    <xf numFmtId="0" fontId="28" fillId="0" borderId="0" xfId="0" applyFont="1" applyAlignment="1" applyProtection="1">
      <alignment horizontal="justify" vertical="top" wrapText="1"/>
      <protection hidden="1"/>
    </xf>
    <xf numFmtId="0" fontId="28" fillId="0" borderId="0" xfId="0" applyFont="1" applyProtection="1">
      <protection hidden="1"/>
    </xf>
    <xf numFmtId="0" fontId="34" fillId="0" borderId="0" xfId="0" applyFont="1" applyProtection="1">
      <protection hidden="1"/>
    </xf>
    <xf numFmtId="0" fontId="0" fillId="0" borderId="0" xfId="0" applyProtection="1">
      <protection hidden="1"/>
    </xf>
    <xf numFmtId="0" fontId="19" fillId="0" borderId="0" xfId="0" applyFont="1" applyAlignment="1" applyProtection="1">
      <alignment horizontal="left"/>
      <protection hidden="1"/>
    </xf>
    <xf numFmtId="0" fontId="19" fillId="0" borderId="0" xfId="0" applyFont="1" applyProtection="1">
      <protection hidden="1"/>
    </xf>
    <xf numFmtId="0" fontId="0" fillId="0" borderId="10" xfId="0" applyBorder="1" applyAlignment="1" applyProtection="1">
      <alignment horizontal="right"/>
      <protection hidden="1"/>
    </xf>
    <xf numFmtId="0" fontId="0" fillId="0" borderId="11" xfId="0" applyBorder="1" applyAlignment="1" applyProtection="1">
      <alignment horizontal="right"/>
      <protection hidden="1"/>
    </xf>
    <xf numFmtId="0" fontId="0" fillId="0" borderId="13" xfId="0" applyBorder="1" applyAlignment="1" applyProtection="1">
      <alignment horizontal="right"/>
      <protection hidden="1"/>
    </xf>
    <xf numFmtId="0" fontId="0" fillId="0" borderId="0" xfId="0" applyAlignment="1" applyProtection="1">
      <alignment horizontal="right"/>
      <protection hidden="1"/>
    </xf>
    <xf numFmtId="0" fontId="0" fillId="25" borderId="0" xfId="0" applyFill="1" applyProtection="1">
      <protection hidden="1"/>
    </xf>
    <xf numFmtId="0" fontId="0" fillId="0" borderId="0" xfId="0" applyFill="1" applyProtection="1">
      <protection hidden="1"/>
    </xf>
    <xf numFmtId="0" fontId="20" fillId="0" borderId="0" xfId="0" applyFont="1" applyFill="1" applyBorder="1" applyAlignment="1" applyProtection="1">
      <alignment horizontal="center" wrapText="1"/>
      <protection hidden="1"/>
    </xf>
    <xf numFmtId="0" fontId="21" fillId="25" borderId="0" xfId="0" applyFont="1" applyFill="1" applyAlignment="1" applyProtection="1">
      <alignment vertical="center"/>
      <protection hidden="1"/>
    </xf>
    <xf numFmtId="0" fontId="21" fillId="25" borderId="0" xfId="0" applyFont="1" applyFill="1" applyAlignment="1" applyProtection="1">
      <alignment horizontal="right" vertical="center"/>
      <protection hidden="1"/>
    </xf>
    <xf numFmtId="44" fontId="21" fillId="26" borderId="15" xfId="42" applyNumberFormat="1" applyFont="1" applyFill="1" applyBorder="1" applyAlignment="1" applyProtection="1">
      <alignment horizontal="right" vertical="center"/>
      <protection hidden="1"/>
    </xf>
    <xf numFmtId="0" fontId="21" fillId="0" borderId="0" xfId="0" applyFont="1" applyFill="1" applyAlignment="1" applyProtection="1">
      <alignment vertical="center"/>
      <protection hidden="1"/>
    </xf>
    <xf numFmtId="10" fontId="21" fillId="0" borderId="0" xfId="34" applyNumberFormat="1" applyFont="1" applyFill="1" applyBorder="1" applyAlignment="1" applyProtection="1">
      <alignment vertical="center"/>
      <protection hidden="1"/>
    </xf>
    <xf numFmtId="0" fontId="0" fillId="0" borderId="0" xfId="0" applyBorder="1" applyProtection="1">
      <protection hidden="1"/>
    </xf>
    <xf numFmtId="165" fontId="21" fillId="26" borderId="15" xfId="42" applyNumberFormat="1" applyFont="1" applyFill="1" applyBorder="1" applyAlignment="1" applyProtection="1">
      <alignment horizontal="right" vertical="center"/>
      <protection hidden="1"/>
    </xf>
    <xf numFmtId="0" fontId="22" fillId="25" borderId="0" xfId="0" applyFont="1" applyFill="1" applyAlignment="1" applyProtection="1">
      <alignment horizontal="center" wrapText="1"/>
      <protection hidden="1"/>
    </xf>
    <xf numFmtId="0" fontId="22" fillId="0" borderId="0" xfId="0" applyFont="1" applyFill="1" applyAlignment="1" applyProtection="1">
      <alignment horizontal="center" wrapText="1"/>
      <protection hidden="1"/>
    </xf>
    <xf numFmtId="0" fontId="0" fillId="0" borderId="0" xfId="0" applyFill="1" applyBorder="1" applyProtection="1">
      <protection hidden="1"/>
    </xf>
    <xf numFmtId="0" fontId="0" fillId="0" borderId="0" xfId="0" applyFill="1" applyProtection="1">
      <protection locked="0"/>
    </xf>
    <xf numFmtId="0" fontId="0" fillId="0" borderId="19" xfId="0" applyBorder="1" applyAlignment="1" applyProtection="1">
      <alignment horizontal="center"/>
      <protection hidden="1"/>
    </xf>
    <xf numFmtId="1" fontId="0" fillId="0" borderId="19" xfId="0" applyNumberFormat="1" applyBorder="1" applyAlignment="1" applyProtection="1">
      <alignment horizontal="center"/>
      <protection hidden="1"/>
    </xf>
    <xf numFmtId="9" fontId="28" fillId="0" borderId="0" xfId="34" applyFont="1" applyFill="1" applyAlignment="1" applyProtection="1">
      <alignment horizontal="center"/>
      <protection locked="0"/>
    </xf>
    <xf numFmtId="9" fontId="27" fillId="25" borderId="31" xfId="34" applyFont="1" applyFill="1" applyBorder="1" applyAlignment="1" applyProtection="1">
      <alignment horizontal="center" wrapText="1"/>
      <protection locked="0"/>
    </xf>
    <xf numFmtId="9" fontId="28" fillId="24" borderId="19" xfId="34" applyFont="1" applyFill="1" applyBorder="1" applyAlignment="1" applyProtection="1">
      <alignment horizontal="center"/>
      <protection locked="0"/>
    </xf>
    <xf numFmtId="4" fontId="0" fillId="0" borderId="0" xfId="0" applyNumberFormat="1" applyAlignment="1" applyProtection="1">
      <alignment horizontal="center"/>
      <protection locked="0"/>
    </xf>
    <xf numFmtId="0" fontId="28" fillId="0" borderId="0" xfId="0" applyFont="1" applyFill="1" applyProtection="1">
      <protection hidden="1"/>
    </xf>
    <xf numFmtId="0" fontId="30" fillId="0" borderId="0" xfId="0" applyFont="1" applyFill="1" applyProtection="1">
      <protection hidden="1"/>
    </xf>
    <xf numFmtId="2" fontId="0" fillId="0" borderId="0" xfId="0" applyNumberFormat="1" applyFill="1" applyProtection="1">
      <protection hidden="1"/>
    </xf>
    <xf numFmtId="0" fontId="23" fillId="29" borderId="19" xfId="0" applyFont="1" applyFill="1" applyBorder="1" applyAlignment="1" applyProtection="1">
      <alignment horizontal="center" wrapText="1"/>
      <protection hidden="1"/>
    </xf>
    <xf numFmtId="0" fontId="27" fillId="29" borderId="19" xfId="0" applyFont="1" applyFill="1" applyBorder="1" applyAlignment="1" applyProtection="1">
      <alignment horizontal="center"/>
      <protection hidden="1"/>
    </xf>
    <xf numFmtId="2" fontId="23" fillId="29" borderId="19" xfId="0" applyNumberFormat="1" applyFont="1" applyFill="1" applyBorder="1" applyAlignment="1" applyProtection="1">
      <alignment horizontal="center" wrapText="1"/>
      <protection hidden="1"/>
    </xf>
    <xf numFmtId="0" fontId="28" fillId="0" borderId="19" xfId="0" applyFont="1" applyFill="1" applyBorder="1" applyProtection="1">
      <protection hidden="1"/>
    </xf>
    <xf numFmtId="2" fontId="28" fillId="0" borderId="19" xfId="31" applyNumberFormat="1" applyFont="1" applyFill="1" applyBorder="1" applyAlignment="1" applyProtection="1">
      <alignment horizontal="center"/>
      <protection hidden="1"/>
    </xf>
    <xf numFmtId="0" fontId="0" fillId="0" borderId="44" xfId="0" applyFont="1" applyFill="1" applyBorder="1" applyAlignment="1" applyProtection="1">
      <alignment horizontal="center"/>
      <protection locked="0"/>
    </xf>
    <xf numFmtId="0" fontId="23" fillId="29" borderId="19" xfId="0" applyFont="1" applyFill="1" applyBorder="1" applyAlignment="1" applyProtection="1">
      <alignment horizontal="center"/>
      <protection locked="0"/>
    </xf>
    <xf numFmtId="0" fontId="28" fillId="28" borderId="19" xfId="0" applyFont="1" applyFill="1" applyBorder="1" applyAlignment="1" applyProtection="1">
      <alignment horizontal="center"/>
      <protection locked="0"/>
    </xf>
    <xf numFmtId="0" fontId="0" fillId="0" borderId="0" xfId="0" applyFont="1" applyFill="1" applyProtection="1">
      <protection locked="0"/>
    </xf>
    <xf numFmtId="49" fontId="0" fillId="24" borderId="19" xfId="0" applyNumberFormat="1" applyFill="1" applyBorder="1" applyAlignment="1" applyProtection="1">
      <alignment horizontal="left"/>
      <protection locked="0"/>
    </xf>
    <xf numFmtId="49" fontId="0" fillId="24" borderId="12" xfId="0" applyNumberFormat="1" applyFill="1" applyBorder="1" applyAlignment="1" applyProtection="1">
      <alignment horizontal="left"/>
      <protection locked="0"/>
    </xf>
    <xf numFmtId="49" fontId="0" fillId="24" borderId="34" xfId="0" applyNumberFormat="1" applyFill="1" applyBorder="1" applyAlignment="1" applyProtection="1">
      <alignment horizontal="left"/>
      <protection locked="0"/>
    </xf>
    <xf numFmtId="49" fontId="0" fillId="24" borderId="35" xfId="0" applyNumberFormat="1" applyFill="1" applyBorder="1" applyAlignment="1" applyProtection="1">
      <alignment horizontal="left"/>
      <protection locked="0"/>
    </xf>
    <xf numFmtId="49" fontId="0" fillId="24" borderId="36" xfId="0" applyNumberFormat="1" applyFill="1" applyBorder="1" applyAlignment="1" applyProtection="1">
      <alignment horizontal="left"/>
      <protection locked="0"/>
    </xf>
    <xf numFmtId="0" fontId="19" fillId="25" borderId="0" xfId="0" applyFont="1" applyFill="1" applyAlignment="1" applyProtection="1">
      <alignment horizontal="left" wrapText="1"/>
      <protection hidden="1"/>
    </xf>
    <xf numFmtId="0" fontId="0" fillId="25" borderId="0" xfId="0" applyFill="1" applyAlignment="1" applyProtection="1">
      <alignment horizontal="left" wrapText="1"/>
      <protection hidden="1"/>
    </xf>
    <xf numFmtId="49" fontId="0" fillId="24" borderId="32" xfId="0" applyNumberFormat="1" applyFill="1" applyBorder="1" applyAlignment="1" applyProtection="1">
      <alignment horizontal="left"/>
      <protection locked="0"/>
    </xf>
    <xf numFmtId="49" fontId="0" fillId="24" borderId="33" xfId="0" applyNumberFormat="1" applyFill="1" applyBorder="1" applyAlignment="1" applyProtection="1">
      <alignment horizontal="left"/>
      <protection locked="0"/>
    </xf>
    <xf numFmtId="0" fontId="19" fillId="0" borderId="0" xfId="0" applyFont="1" applyAlignment="1" applyProtection="1">
      <alignment horizontal="left"/>
      <protection hidden="1"/>
    </xf>
    <xf numFmtId="0" fontId="0" fillId="0" borderId="16" xfId="0" applyBorder="1" applyAlignment="1" applyProtection="1">
      <alignment horizontal="right"/>
      <protection hidden="1"/>
    </xf>
    <xf numFmtId="0" fontId="0" fillId="0" borderId="21" xfId="0" applyBorder="1" applyAlignment="1" applyProtection="1">
      <alignment horizontal="right"/>
      <protection hidden="1"/>
    </xf>
    <xf numFmtId="49" fontId="0" fillId="24" borderId="33" xfId="0" applyNumberFormat="1" applyFill="1" applyBorder="1" applyAlignment="1" applyProtection="1">
      <alignment horizontal="justify" wrapText="1"/>
      <protection locked="0"/>
    </xf>
    <xf numFmtId="49" fontId="0" fillId="24" borderId="12" xfId="0" applyNumberFormat="1" applyFill="1" applyBorder="1" applyAlignment="1" applyProtection="1">
      <alignment horizontal="justify" wrapText="1"/>
      <protection locked="0"/>
    </xf>
    <xf numFmtId="0" fontId="7" fillId="0" borderId="24" xfId="0" applyFont="1" applyBorder="1" applyAlignment="1" applyProtection="1">
      <alignment horizontal="center"/>
      <protection hidden="1"/>
    </xf>
    <xf numFmtId="0" fontId="7" fillId="0" borderId="25" xfId="0" applyFont="1" applyBorder="1" applyAlignment="1" applyProtection="1">
      <alignment horizontal="center"/>
      <protection hidden="1"/>
    </xf>
    <xf numFmtId="0" fontId="7" fillId="0" borderId="26" xfId="0" applyFont="1" applyBorder="1" applyAlignment="1" applyProtection="1">
      <alignment horizontal="center"/>
      <protection hidden="1"/>
    </xf>
    <xf numFmtId="0" fontId="23" fillId="0" borderId="27" xfId="0" applyFont="1" applyBorder="1" applyAlignment="1" applyProtection="1">
      <alignment horizontal="center" vertical="top"/>
      <protection hidden="1"/>
    </xf>
    <xf numFmtId="0" fontId="23" fillId="0" borderId="28" xfId="0" applyFont="1" applyBorder="1" applyAlignment="1" applyProtection="1">
      <alignment horizontal="center" vertical="top"/>
      <protection hidden="1"/>
    </xf>
    <xf numFmtId="0" fontId="23" fillId="0" borderId="29" xfId="0" applyFont="1" applyBorder="1" applyAlignment="1" applyProtection="1">
      <alignment horizontal="center" vertical="top"/>
      <protection hidden="1"/>
    </xf>
    <xf numFmtId="0" fontId="23" fillId="0" borderId="30" xfId="0" applyFont="1" applyBorder="1" applyAlignment="1" applyProtection="1">
      <alignment horizontal="center" vertical="top"/>
      <protection hidden="1"/>
    </xf>
    <xf numFmtId="0" fontId="25" fillId="26" borderId="31" xfId="0" applyFont="1" applyFill="1" applyBorder="1" applyAlignment="1" applyProtection="1">
      <alignment horizontal="center" vertical="top" wrapText="1"/>
      <protection hidden="1"/>
    </xf>
    <xf numFmtId="0" fontId="25" fillId="26" borderId="37" xfId="0" applyFont="1" applyFill="1" applyBorder="1" applyAlignment="1" applyProtection="1">
      <alignment horizontal="center" vertical="top" wrapText="1"/>
      <protection hidden="1"/>
    </xf>
    <xf numFmtId="10" fontId="25" fillId="0" borderId="38" xfId="0" applyNumberFormat="1" applyFont="1" applyBorder="1" applyAlignment="1" applyProtection="1">
      <alignment horizontal="center" vertical="top"/>
      <protection hidden="1"/>
    </xf>
    <xf numFmtId="10" fontId="25" fillId="0" borderId="39" xfId="0" applyNumberFormat="1" applyFont="1" applyBorder="1" applyAlignment="1" applyProtection="1">
      <alignment horizontal="center" vertical="top"/>
      <protection hidden="1"/>
    </xf>
    <xf numFmtId="0" fontId="19" fillId="0" borderId="0" xfId="0" applyFont="1" applyAlignment="1">
      <alignment horizontal="left"/>
    </xf>
    <xf numFmtId="0" fontId="25" fillId="0" borderId="40" xfId="0" applyFont="1" applyFill="1" applyBorder="1" applyAlignment="1" applyProtection="1">
      <alignment horizontal="center" vertical="top"/>
      <protection hidden="1"/>
    </xf>
    <xf numFmtId="0" fontId="25" fillId="0" borderId="41" xfId="0" applyFont="1" applyFill="1" applyBorder="1" applyAlignment="1" applyProtection="1">
      <alignment horizontal="center" vertical="top"/>
      <protection hidden="1"/>
    </xf>
    <xf numFmtId="0" fontId="25" fillId="0" borderId="42" xfId="0" applyFont="1" applyFill="1" applyBorder="1" applyAlignment="1" applyProtection="1">
      <alignment horizontal="center" vertical="top"/>
      <protection hidden="1"/>
    </xf>
    <xf numFmtId="0" fontId="24" fillId="0" borderId="0" xfId="0" applyFont="1" applyAlignment="1" applyProtection="1">
      <alignment horizontal="center"/>
      <protection hidden="1"/>
    </xf>
    <xf numFmtId="0" fontId="25" fillId="0" borderId="38" xfId="0" applyFont="1" applyBorder="1" applyAlignment="1" applyProtection="1">
      <alignment horizontal="center" vertical="top"/>
      <protection hidden="1"/>
    </xf>
    <xf numFmtId="0" fontId="25" fillId="0" borderId="39" xfId="0" applyFont="1" applyBorder="1" applyAlignment="1" applyProtection="1">
      <alignment horizontal="center" vertical="top"/>
      <protection hidden="1"/>
    </xf>
    <xf numFmtId="0" fontId="25" fillId="0" borderId="43" xfId="0" applyFont="1" applyBorder="1" applyAlignment="1" applyProtection="1">
      <alignment horizontal="center" vertical="top"/>
      <protection hidden="1"/>
    </xf>
    <xf numFmtId="0" fontId="25" fillId="0" borderId="42" xfId="0" applyFont="1" applyBorder="1" applyAlignment="1" applyProtection="1">
      <alignment horizontal="center" vertical="top"/>
      <protection hidden="1"/>
    </xf>
  </cellXfs>
  <cellStyles count="45">
    <cellStyle name="20% - Akzent1" xfId="1"/>
    <cellStyle name="20% - Akzent2" xfId="2"/>
    <cellStyle name="20% - Akzent3" xfId="3"/>
    <cellStyle name="20% - Akzent4" xfId="4"/>
    <cellStyle name="20% - Akzent5" xfId="5"/>
    <cellStyle name="20% - Akzent6" xfId="6"/>
    <cellStyle name="40% - Akzent1" xfId="7"/>
    <cellStyle name="40% - Akzent2" xfId="8"/>
    <cellStyle name="40% - Akzent3" xfId="9"/>
    <cellStyle name="40% - Akzent4" xfId="10"/>
    <cellStyle name="40% - Akzent5" xfId="11"/>
    <cellStyle name="40% - Akzent6" xfId="12"/>
    <cellStyle name="60% - Akzent1" xfId="13"/>
    <cellStyle name="60% - Akzent2" xfId="14"/>
    <cellStyle name="60% - Akzent3" xfId="15"/>
    <cellStyle name="60% - Akzent4" xfId="16"/>
    <cellStyle name="60% - Akzent5" xfId="17"/>
    <cellStyle name="60% - Akzent6" xfId="18"/>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Komma" xfId="31" builtinId="3"/>
    <cellStyle name="Neutral" xfId="32" builtinId="28" customBuiltin="1"/>
    <cellStyle name="Notiz" xfId="33" builtinId="10" customBuiltin="1"/>
    <cellStyle name="Prozent" xfId="34" builtinId="5"/>
    <cellStyle name="Schlecht" xfId="35" builtinId="27" customBuiltin="1"/>
    <cellStyle name="Standard" xfId="0" builtinId="0"/>
    <cellStyle name="Überschrift" xfId="36" builtinId="15" customBuiltin="1"/>
    <cellStyle name="Überschrift 1" xfId="37" builtinId="16" customBuiltin="1"/>
    <cellStyle name="Überschrift 2" xfId="38" builtinId="17" customBuiltin="1"/>
    <cellStyle name="Überschrift 3" xfId="39" builtinId="18" customBuiltin="1"/>
    <cellStyle name="Überschrift 4" xfId="40" builtinId="19" customBuiltin="1"/>
    <cellStyle name="Verknüpfte Zelle" xfId="41" builtinId="24" customBuiltin="1"/>
    <cellStyle name="Währung" xfId="42" builtinId="4"/>
    <cellStyle name="Warnender Text" xfId="43" builtinId="11" customBuiltin="1"/>
    <cellStyle name="Zelle überprüfen" xfId="44"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tabSelected="1" workbookViewId="0"/>
  </sheetViews>
  <sheetFormatPr baseColWidth="10" defaultRowHeight="12.75" x14ac:dyDescent="0.2"/>
  <cols>
    <col min="1" max="1" width="84.28515625" style="56" customWidth="1"/>
  </cols>
  <sheetData>
    <row r="1" spans="1:2" ht="30.6" customHeight="1" x14ac:dyDescent="0.2">
      <c r="A1" s="52" t="s">
        <v>0</v>
      </c>
    </row>
    <row r="2" spans="1:2" x14ac:dyDescent="0.2">
      <c r="A2" s="53" t="s">
        <v>1</v>
      </c>
      <c r="B2" s="1"/>
    </row>
    <row r="3" spans="1:2" ht="34.9" customHeight="1" x14ac:dyDescent="0.2">
      <c r="A3" s="53"/>
      <c r="B3" s="1"/>
    </row>
    <row r="4" spans="1:2" ht="46.5" customHeight="1" x14ac:dyDescent="0.2">
      <c r="A4" s="54" t="s">
        <v>67</v>
      </c>
    </row>
    <row r="5" spans="1:2" ht="51" x14ac:dyDescent="0.2">
      <c r="A5" s="55" t="s">
        <v>68</v>
      </c>
    </row>
    <row r="6" spans="1:2" x14ac:dyDescent="0.2">
      <c r="A6" s="55"/>
    </row>
    <row r="7" spans="1:2" ht="52.5" customHeight="1" x14ac:dyDescent="0.2">
      <c r="A7" s="55" t="s">
        <v>135</v>
      </c>
    </row>
    <row r="8" spans="1:2" x14ac:dyDescent="0.2">
      <c r="A8" s="55"/>
    </row>
    <row r="9" spans="1:2" ht="146.25" x14ac:dyDescent="0.2">
      <c r="A9" s="55" t="s">
        <v>136</v>
      </c>
    </row>
    <row r="10" spans="1:2" x14ac:dyDescent="0.2">
      <c r="A10" s="55"/>
    </row>
    <row r="11" spans="1:2" ht="51" x14ac:dyDescent="0.2">
      <c r="A11" s="55" t="s">
        <v>70</v>
      </c>
    </row>
    <row r="13" spans="1:2" x14ac:dyDescent="0.2">
      <c r="A13" s="55"/>
    </row>
    <row r="14" spans="1:2" x14ac:dyDescent="0.2">
      <c r="A14" s="55"/>
    </row>
    <row r="15" spans="1:2" x14ac:dyDescent="0.2">
      <c r="A15" s="55" t="s">
        <v>37</v>
      </c>
    </row>
    <row r="16" spans="1:2" x14ac:dyDescent="0.2">
      <c r="A16" s="57"/>
    </row>
  </sheetData>
  <sheetProtection algorithmName="SHA-512" hashValue="cYAD6kiTbQkaWizbGVfQNhyuUqRE0jOheU5rdgNOEMcP9/IN+bUvm5ts4ZiM/xULMbg31oQIGokPTzwDaGjLtg==" saltValue="KjdE0m9Q0Syxq4BKxRjqjw==" spinCount="100000" sheet="1" objects="1" scenarios="1"/>
  <phoneticPr fontId="0" type="noConversion"/>
  <printOptions horizontalCentered="1"/>
  <pageMargins left="0.70866141732283472" right="0.70866141732283472" top="0.78740157480314965" bottom="0.78740157480314965" header="0.31496062992125984" footer="0.31496062992125984"/>
  <pageSetup paperSize="9" orientation="portrait" r:id="rId1"/>
  <headerFooter alignWithMargins="0">
    <oddHeader>&amp;C&amp;F</oddHeader>
    <oddFooter>&amp;C&amp;A&amp;RSeite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5"/>
  <sheetViews>
    <sheetView topLeftCell="A13" workbookViewId="0">
      <selection activeCell="C38" sqref="C38"/>
    </sheetView>
  </sheetViews>
  <sheetFormatPr baseColWidth="10" defaultRowHeight="12.75" x14ac:dyDescent="0.2"/>
  <cols>
    <col min="1" max="1" width="1.7109375" style="2" customWidth="1"/>
    <col min="2" max="2" width="21.42578125" style="6" bestFit="1" customWidth="1"/>
    <col min="3" max="3" width="57.42578125" customWidth="1"/>
  </cols>
  <sheetData>
    <row r="1" spans="1:11" ht="13.5" thickBot="1" x14ac:dyDescent="0.25">
      <c r="A1" s="106" t="s">
        <v>2</v>
      </c>
      <c r="B1" s="106"/>
      <c r="C1" s="106"/>
      <c r="D1" s="58"/>
      <c r="E1" s="106" t="s">
        <v>3</v>
      </c>
      <c r="F1" s="106"/>
      <c r="G1" s="59"/>
      <c r="H1" s="58"/>
      <c r="I1" s="58"/>
      <c r="J1" s="58"/>
      <c r="K1" s="58"/>
    </row>
    <row r="2" spans="1:11" x14ac:dyDescent="0.2">
      <c r="A2" s="60"/>
      <c r="B2" s="107" t="s">
        <v>4</v>
      </c>
      <c r="C2" s="109"/>
      <c r="D2" s="58"/>
      <c r="E2" s="60"/>
      <c r="F2" s="61" t="s">
        <v>5</v>
      </c>
      <c r="G2" s="104"/>
      <c r="H2" s="104"/>
      <c r="I2" s="104"/>
      <c r="J2" s="104"/>
      <c r="K2" s="105"/>
    </row>
    <row r="3" spans="1:11" x14ac:dyDescent="0.2">
      <c r="A3" s="60"/>
      <c r="B3" s="108"/>
      <c r="C3" s="110"/>
      <c r="D3" s="58"/>
      <c r="E3" s="60"/>
      <c r="F3" s="62" t="s">
        <v>6</v>
      </c>
      <c r="G3" s="97"/>
      <c r="H3" s="97"/>
      <c r="I3" s="97"/>
      <c r="J3" s="97"/>
      <c r="K3" s="98"/>
    </row>
    <row r="4" spans="1:11" x14ac:dyDescent="0.2">
      <c r="A4" s="60"/>
      <c r="B4" s="62" t="s">
        <v>7</v>
      </c>
      <c r="C4" s="3"/>
      <c r="D4" s="58"/>
      <c r="E4" s="60"/>
      <c r="F4" s="62" t="s">
        <v>8</v>
      </c>
      <c r="G4" s="97"/>
      <c r="H4" s="97"/>
      <c r="I4" s="97"/>
      <c r="J4" s="97"/>
      <c r="K4" s="98"/>
    </row>
    <row r="5" spans="1:11" x14ac:dyDescent="0.2">
      <c r="A5" s="60"/>
      <c r="B5" s="62" t="s">
        <v>9</v>
      </c>
      <c r="C5" s="4"/>
      <c r="D5" s="58"/>
      <c r="E5" s="60"/>
      <c r="F5" s="62" t="s">
        <v>10</v>
      </c>
      <c r="G5" s="97"/>
      <c r="H5" s="97"/>
      <c r="I5" s="97"/>
      <c r="J5" s="97"/>
      <c r="K5" s="98"/>
    </row>
    <row r="6" spans="1:11" x14ac:dyDescent="0.2">
      <c r="A6" s="60"/>
      <c r="B6" s="62" t="s">
        <v>11</v>
      </c>
      <c r="C6" s="3"/>
      <c r="D6" s="58"/>
      <c r="E6" s="60"/>
      <c r="F6" s="62" t="s">
        <v>12</v>
      </c>
      <c r="G6" s="97"/>
      <c r="H6" s="97"/>
      <c r="I6" s="97"/>
      <c r="J6" s="97"/>
      <c r="K6" s="98"/>
    </row>
    <row r="7" spans="1:11" ht="13.5" thickBot="1" x14ac:dyDescent="0.25">
      <c r="A7" s="60"/>
      <c r="B7" s="62" t="s">
        <v>10</v>
      </c>
      <c r="C7" s="3"/>
      <c r="D7" s="58"/>
      <c r="E7" s="60"/>
      <c r="F7" s="63" t="s">
        <v>13</v>
      </c>
      <c r="G7" s="99"/>
      <c r="H7" s="100"/>
      <c r="I7" s="100"/>
      <c r="J7" s="100"/>
      <c r="K7" s="101"/>
    </row>
    <row r="8" spans="1:11" x14ac:dyDescent="0.2">
      <c r="A8" s="60"/>
      <c r="B8" s="62" t="s">
        <v>12</v>
      </c>
      <c r="C8" s="3"/>
      <c r="D8" s="58"/>
      <c r="E8" s="58"/>
      <c r="F8" s="58"/>
      <c r="G8" s="58"/>
      <c r="H8" s="58"/>
      <c r="I8" s="58"/>
      <c r="J8" s="58"/>
      <c r="K8" s="58"/>
    </row>
    <row r="9" spans="1:11" ht="13.5" thickBot="1" x14ac:dyDescent="0.25">
      <c r="A9" s="60"/>
      <c r="B9" s="63" t="s">
        <v>13</v>
      </c>
      <c r="C9" s="5"/>
      <c r="D9" s="58"/>
      <c r="E9" s="58"/>
      <c r="F9" s="58"/>
      <c r="G9" s="58"/>
      <c r="H9" s="58"/>
      <c r="I9" s="58"/>
      <c r="J9" s="58"/>
      <c r="K9" s="58"/>
    </row>
    <row r="10" spans="1:11" ht="46.9" customHeight="1" x14ac:dyDescent="0.2">
      <c r="A10" s="60"/>
      <c r="B10" s="64"/>
      <c r="C10" s="58"/>
      <c r="D10" s="58"/>
      <c r="E10" s="58"/>
      <c r="F10" s="58"/>
      <c r="G10" s="58"/>
      <c r="H10" s="58"/>
      <c r="I10" s="58"/>
      <c r="J10" s="58"/>
      <c r="K10" s="58"/>
    </row>
    <row r="11" spans="1:11" ht="13.5" thickBot="1" x14ac:dyDescent="0.25">
      <c r="A11" s="102" t="s">
        <v>81</v>
      </c>
      <c r="B11" s="102"/>
      <c r="C11" s="102"/>
      <c r="D11" s="65"/>
      <c r="E11" s="65"/>
      <c r="F11" s="103"/>
      <c r="G11" s="103"/>
      <c r="H11" s="103"/>
      <c r="I11" s="66"/>
      <c r="J11" s="67"/>
      <c r="K11" s="66"/>
    </row>
    <row r="12" spans="1:11" s="7" customFormat="1" ht="30" customHeight="1" thickBot="1" x14ac:dyDescent="0.25">
      <c r="A12" s="68"/>
      <c r="B12" s="69"/>
      <c r="C12" s="70" t="e">
        <f>SUM(Raumbuch!R20)</f>
        <v>#DIV/0!</v>
      </c>
      <c r="D12" s="68"/>
      <c r="E12" s="68"/>
      <c r="F12" s="103"/>
      <c r="G12" s="103"/>
      <c r="H12" s="103"/>
      <c r="I12" s="71"/>
      <c r="J12" s="72"/>
      <c r="K12" s="71"/>
    </row>
    <row r="13" spans="1:11" ht="26.25" customHeight="1" x14ac:dyDescent="0.2">
      <c r="A13" s="60"/>
      <c r="B13" s="64"/>
      <c r="C13" s="58"/>
      <c r="D13" s="58"/>
      <c r="E13" s="58"/>
      <c r="F13" s="58"/>
      <c r="G13" s="58"/>
      <c r="H13" s="58"/>
      <c r="I13" s="58"/>
      <c r="J13" s="73"/>
      <c r="K13" s="58"/>
    </row>
    <row r="14" spans="1:11" x14ac:dyDescent="0.2">
      <c r="A14" s="60"/>
      <c r="B14" s="64"/>
      <c r="C14" s="58"/>
      <c r="D14" s="58"/>
      <c r="E14" s="58"/>
      <c r="F14" s="58"/>
      <c r="G14" s="58"/>
      <c r="H14" s="58"/>
      <c r="I14" s="66"/>
      <c r="J14" s="78"/>
      <c r="K14" s="66"/>
    </row>
    <row r="15" spans="1:11" ht="13.5" thickBot="1" x14ac:dyDescent="0.25">
      <c r="A15" s="102" t="s">
        <v>14</v>
      </c>
      <c r="B15" s="102"/>
      <c r="C15" s="102"/>
      <c r="D15" s="65"/>
      <c r="E15" s="65"/>
      <c r="F15" s="65"/>
      <c r="G15" s="65"/>
      <c r="H15" s="65"/>
      <c r="I15" s="66"/>
      <c r="J15" s="66"/>
      <c r="K15" s="66"/>
    </row>
    <row r="16" spans="1:11" s="7" customFormat="1" ht="30" customHeight="1" thickBot="1" x14ac:dyDescent="0.25">
      <c r="A16" s="68"/>
      <c r="B16" s="69"/>
      <c r="C16" s="74" t="e">
        <f>C12*1.19</f>
        <v>#DIV/0!</v>
      </c>
      <c r="D16" s="68"/>
      <c r="E16" s="68"/>
      <c r="F16" s="68"/>
      <c r="G16" s="68"/>
      <c r="H16" s="68"/>
      <c r="I16" s="71"/>
      <c r="J16" s="71"/>
      <c r="K16" s="71"/>
    </row>
    <row r="17" spans="1:11" ht="35.25" customHeight="1" x14ac:dyDescent="0.2">
      <c r="A17" s="60"/>
      <c r="B17" s="64"/>
      <c r="C17" s="58"/>
      <c r="D17" s="58"/>
      <c r="E17" s="58"/>
      <c r="F17" s="58"/>
      <c r="G17" s="58"/>
      <c r="H17" s="58"/>
      <c r="I17" s="58"/>
      <c r="J17" s="58"/>
      <c r="K17" s="58"/>
    </row>
    <row r="18" spans="1:11" ht="29.45" customHeight="1" thickBot="1" x14ac:dyDescent="0.25">
      <c r="A18" s="102" t="s">
        <v>15</v>
      </c>
      <c r="B18" s="102"/>
      <c r="C18" s="102"/>
      <c r="D18" s="65"/>
      <c r="E18" s="65"/>
      <c r="F18" s="65"/>
      <c r="G18" s="65"/>
      <c r="H18" s="75" t="s">
        <v>16</v>
      </c>
      <c r="I18" s="66"/>
      <c r="J18" s="76"/>
      <c r="K18" s="66"/>
    </row>
    <row r="19" spans="1:11" s="7" customFormat="1" ht="31.5" customHeight="1" thickBot="1" x14ac:dyDescent="0.25">
      <c r="A19" s="68"/>
      <c r="B19" s="69"/>
      <c r="C19" s="32"/>
      <c r="D19" s="68"/>
      <c r="E19" s="68"/>
      <c r="F19" s="68"/>
      <c r="G19" s="68"/>
      <c r="H19" s="8"/>
      <c r="I19" s="66"/>
      <c r="J19" s="72"/>
      <c r="K19" s="71"/>
    </row>
    <row r="20" spans="1:11" x14ac:dyDescent="0.2">
      <c r="A20" s="60"/>
      <c r="B20" s="64"/>
      <c r="C20" s="58"/>
      <c r="D20" s="58"/>
      <c r="E20" s="58"/>
      <c r="F20" s="58"/>
      <c r="G20" s="58"/>
      <c r="H20" s="58"/>
      <c r="I20" s="58"/>
      <c r="J20" s="73"/>
      <c r="K20" s="58"/>
    </row>
    <row r="21" spans="1:11" ht="28.9" customHeight="1" thickBot="1" x14ac:dyDescent="0.25">
      <c r="A21" s="102" t="s">
        <v>17</v>
      </c>
      <c r="B21" s="102"/>
      <c r="C21" s="102"/>
      <c r="D21" s="65"/>
      <c r="E21" s="65"/>
      <c r="F21" s="65"/>
      <c r="G21" s="65"/>
      <c r="H21" s="75" t="s">
        <v>16</v>
      </c>
      <c r="I21" s="66"/>
      <c r="J21" s="77"/>
      <c r="K21" s="66"/>
    </row>
    <row r="22" spans="1:11" s="7" customFormat="1" ht="30" customHeight="1" thickBot="1" x14ac:dyDescent="0.25">
      <c r="A22" s="68"/>
      <c r="B22" s="69"/>
      <c r="C22" s="32"/>
      <c r="D22" s="68"/>
      <c r="E22" s="68"/>
      <c r="F22" s="68"/>
      <c r="G22" s="68"/>
      <c r="H22" s="9"/>
      <c r="I22" s="66"/>
      <c r="J22" s="72"/>
      <c r="K22" s="71"/>
    </row>
    <row r="23" spans="1:11" x14ac:dyDescent="0.2">
      <c r="A23" s="60"/>
      <c r="B23" s="64"/>
      <c r="C23" s="58"/>
      <c r="D23" s="58"/>
      <c r="E23" s="58"/>
      <c r="F23" s="58"/>
      <c r="G23" s="58"/>
      <c r="H23" s="58"/>
      <c r="I23" s="58"/>
      <c r="J23" s="73"/>
      <c r="K23" s="58"/>
    </row>
    <row r="24" spans="1:11" ht="29.45" customHeight="1" thickBot="1" x14ac:dyDescent="0.25">
      <c r="A24" s="102" t="s">
        <v>18</v>
      </c>
      <c r="B24" s="102"/>
      <c r="C24" s="102"/>
      <c r="D24" s="65"/>
      <c r="E24" s="65"/>
      <c r="F24" s="65"/>
      <c r="G24" s="65"/>
      <c r="H24" s="75" t="s">
        <v>16</v>
      </c>
      <c r="I24" s="66"/>
      <c r="J24" s="77"/>
      <c r="K24" s="66"/>
    </row>
    <row r="25" spans="1:11" s="7" customFormat="1" ht="30" customHeight="1" thickBot="1" x14ac:dyDescent="0.25">
      <c r="A25" s="68"/>
      <c r="B25" s="69"/>
      <c r="C25" s="32"/>
      <c r="D25" s="68"/>
      <c r="E25" s="68"/>
      <c r="F25" s="68"/>
      <c r="G25" s="68"/>
      <c r="H25" s="9"/>
      <c r="I25" s="66"/>
      <c r="J25" s="72"/>
      <c r="K25" s="71"/>
    </row>
  </sheetData>
  <sheetProtection algorithmName="SHA-512" hashValue="w6x9lUE1Qa2l7/VVcgoGjHE8nVBOUxebUlTPuw5dIju31bEA+fttEp7pOUp8Vq4XwFI/eMNbRBWKA/zCGPlWLg==" saltValue="IlxEiGzULGy9yfPCNlR1oQ==" spinCount="100000" sheet="1" objects="1" scenarios="1"/>
  <mergeCells count="16">
    <mergeCell ref="A1:C1"/>
    <mergeCell ref="E1:F1"/>
    <mergeCell ref="B2:B3"/>
    <mergeCell ref="C2:C3"/>
    <mergeCell ref="A24:C24"/>
    <mergeCell ref="A11:C11"/>
    <mergeCell ref="F11:H12"/>
    <mergeCell ref="G2:K2"/>
    <mergeCell ref="G3:K3"/>
    <mergeCell ref="G4:K4"/>
    <mergeCell ref="G5:K5"/>
    <mergeCell ref="G6:K6"/>
    <mergeCell ref="G7:K7"/>
    <mergeCell ref="A15:C15"/>
    <mergeCell ref="A18:C18"/>
    <mergeCell ref="A21:C21"/>
  </mergeCells>
  <phoneticPr fontId="0" type="noConversion"/>
  <printOptions horizontalCentered="1"/>
  <pageMargins left="0.70866141732283472" right="0.70866141732283472" top="0.78740157480314965" bottom="0.78740157480314965" header="0.31496062992125984" footer="0.31496062992125984"/>
  <pageSetup paperSize="9" scale="71" orientation="landscape" r:id="rId1"/>
  <headerFooter alignWithMargins="0">
    <oddHeader>&amp;C&amp;F</oddHeader>
    <oddFooter>&amp;C&amp;A&amp;RSeite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20"/>
  <sheetViews>
    <sheetView zoomScale="90" zoomScaleNormal="90" workbookViewId="0">
      <selection activeCell="E6" sqref="E6"/>
    </sheetView>
  </sheetViews>
  <sheetFormatPr baseColWidth="10" defaultColWidth="11.5703125" defaultRowHeight="24.95" customHeight="1" x14ac:dyDescent="0.2"/>
  <cols>
    <col min="1" max="1" width="35.42578125" style="34" bestFit="1" customWidth="1"/>
    <col min="2" max="2" width="27.140625" style="34" customWidth="1"/>
    <col min="3" max="3" width="18.5703125" style="34" customWidth="1"/>
    <col min="4" max="4" width="33.28515625" style="34" bestFit="1" customWidth="1"/>
    <col min="5" max="5" width="10.85546875" style="34" customWidth="1"/>
    <col min="6" max="6" width="16.5703125" style="34" bestFit="1" customWidth="1"/>
    <col min="7" max="7" width="15.5703125" style="48" customWidth="1"/>
    <col min="8" max="8" width="14" style="34" customWidth="1"/>
    <col min="9" max="9" width="4.85546875" style="34" customWidth="1"/>
    <col min="10" max="10" width="14" style="46" customWidth="1"/>
    <col min="11" max="11" width="20.140625" style="34" customWidth="1"/>
    <col min="12" max="12" width="13.140625" style="34" customWidth="1"/>
    <col min="13" max="13" width="12.28515625" style="81" customWidth="1"/>
    <col min="14" max="14" width="19" style="34" customWidth="1"/>
    <col min="15" max="15" width="15" style="34" customWidth="1"/>
    <col min="16" max="16" width="13.7109375" style="34" customWidth="1"/>
    <col min="17" max="18" width="17.28515625" style="36" customWidth="1"/>
    <col min="19" max="16384" width="11.5703125" style="34"/>
  </cols>
  <sheetData>
    <row r="1" spans="1:18" ht="24.95" customHeight="1" x14ac:dyDescent="0.2">
      <c r="D1" s="35" t="s">
        <v>80</v>
      </c>
      <c r="E1" s="35">
        <v>273</v>
      </c>
    </row>
    <row r="2" spans="1:18" ht="24.95" customHeight="1" thickBot="1" x14ac:dyDescent="0.25"/>
    <row r="3" spans="1:18" s="37" customFormat="1" ht="49.5" customHeight="1" x14ac:dyDescent="0.2">
      <c r="A3" s="39" t="s">
        <v>71</v>
      </c>
      <c r="B3" s="39" t="s">
        <v>19</v>
      </c>
      <c r="C3" s="39" t="s">
        <v>20</v>
      </c>
      <c r="D3" s="39" t="s">
        <v>21</v>
      </c>
      <c r="E3" s="39" t="s">
        <v>22</v>
      </c>
      <c r="F3" s="39" t="s">
        <v>23</v>
      </c>
      <c r="G3" s="49" t="s">
        <v>92</v>
      </c>
      <c r="H3" s="39" t="s">
        <v>76</v>
      </c>
      <c r="I3" s="39"/>
      <c r="J3" s="47" t="s">
        <v>77</v>
      </c>
      <c r="K3" s="39" t="s">
        <v>72</v>
      </c>
      <c r="L3" s="39" t="s">
        <v>24</v>
      </c>
      <c r="M3" s="82" t="s">
        <v>69</v>
      </c>
      <c r="N3" s="39" t="s">
        <v>75</v>
      </c>
      <c r="O3" s="40" t="s">
        <v>78</v>
      </c>
      <c r="P3" s="41" t="s">
        <v>25</v>
      </c>
      <c r="Q3" s="42" t="s">
        <v>73</v>
      </c>
      <c r="R3" s="42" t="s">
        <v>79</v>
      </c>
    </row>
    <row r="4" spans="1:18" ht="24.95" customHeight="1" x14ac:dyDescent="0.2">
      <c r="A4" s="79" t="s">
        <v>104</v>
      </c>
      <c r="B4" s="79" t="s">
        <v>105</v>
      </c>
      <c r="C4" s="79" t="s">
        <v>106</v>
      </c>
      <c r="D4" s="79" t="s">
        <v>107</v>
      </c>
      <c r="E4" s="79" t="s">
        <v>85</v>
      </c>
      <c r="F4" s="79" t="s">
        <v>108</v>
      </c>
      <c r="G4" s="79">
        <v>9.07</v>
      </c>
      <c r="H4" s="79" t="s">
        <v>109</v>
      </c>
      <c r="I4" s="79"/>
      <c r="J4" s="80">
        <f>H4*$E$1/6</f>
        <v>136.5</v>
      </c>
      <c r="K4" s="43">
        <f>G4*J4</f>
        <v>1238.0550000000001</v>
      </c>
      <c r="L4" s="33">
        <f>VLOOKUP(E4,'Raumgruppen - Leistungen'!$A$3:$D$10,4)*$M4</f>
        <v>0</v>
      </c>
      <c r="M4" s="83">
        <v>1</v>
      </c>
      <c r="N4" s="43" t="e">
        <f>G4/L4</f>
        <v>#DIV/0!</v>
      </c>
      <c r="O4" s="44" t="e">
        <f t="shared" ref="O4:O17" si="0">N4*H4</f>
        <v>#DIV/0!</v>
      </c>
      <c r="P4" s="45" t="e">
        <f>N4*Stundenverrechnungssatz!$C$42</f>
        <v>#DIV/0!</v>
      </c>
      <c r="Q4" s="38" t="e">
        <f t="shared" ref="Q4:Q17" si="1">J4*P4</f>
        <v>#DIV/0!</v>
      </c>
      <c r="R4" s="38" t="e">
        <f t="shared" ref="R4:R17" si="2">Q4/12</f>
        <v>#DIV/0!</v>
      </c>
    </row>
    <row r="5" spans="1:18" ht="24.95" customHeight="1" x14ac:dyDescent="0.2">
      <c r="A5" s="79" t="s">
        <v>104</v>
      </c>
      <c r="B5" s="79" t="s">
        <v>110</v>
      </c>
      <c r="C5" s="79" t="s">
        <v>111</v>
      </c>
      <c r="D5" s="79" t="s">
        <v>112</v>
      </c>
      <c r="E5" s="79" t="s">
        <v>91</v>
      </c>
      <c r="F5" s="79" t="s">
        <v>108</v>
      </c>
      <c r="G5" s="79">
        <v>406.73</v>
      </c>
      <c r="H5" s="79" t="s">
        <v>94</v>
      </c>
      <c r="I5" s="79"/>
      <c r="J5" s="80">
        <f t="shared" ref="J5:J17" si="3">H5*$E$1/6</f>
        <v>273</v>
      </c>
      <c r="K5" s="43">
        <f t="shared" ref="K5:K17" si="4">G5*J5</f>
        <v>111037.29000000001</v>
      </c>
      <c r="L5" s="33">
        <f>VLOOKUP(E5,'Raumgruppen - Leistungen'!$A$3:$D$10,4)*$M5</f>
        <v>0</v>
      </c>
      <c r="M5" s="83">
        <v>1</v>
      </c>
      <c r="N5" s="43" t="e">
        <f t="shared" ref="N5:N17" si="5">G5/L5</f>
        <v>#DIV/0!</v>
      </c>
      <c r="O5" s="44" t="e">
        <f t="shared" si="0"/>
        <v>#DIV/0!</v>
      </c>
      <c r="P5" s="45" t="e">
        <f>N5*Stundenverrechnungssatz!$C$42</f>
        <v>#DIV/0!</v>
      </c>
      <c r="Q5" s="38" t="e">
        <f t="shared" si="1"/>
        <v>#DIV/0!</v>
      </c>
      <c r="R5" s="38" t="e">
        <f t="shared" si="2"/>
        <v>#DIV/0!</v>
      </c>
    </row>
    <row r="6" spans="1:18" ht="24.95" customHeight="1" x14ac:dyDescent="0.2">
      <c r="A6" s="79" t="s">
        <v>104</v>
      </c>
      <c r="B6" s="79" t="s">
        <v>110</v>
      </c>
      <c r="C6" s="79" t="s">
        <v>113</v>
      </c>
      <c r="D6" s="79" t="s">
        <v>114</v>
      </c>
      <c r="E6" s="79" t="s">
        <v>84</v>
      </c>
      <c r="F6" s="79" t="s">
        <v>108</v>
      </c>
      <c r="G6" s="79">
        <v>64.17</v>
      </c>
      <c r="H6" s="79" t="s">
        <v>115</v>
      </c>
      <c r="I6" s="79"/>
      <c r="J6" s="80">
        <f t="shared" si="3"/>
        <v>45.5</v>
      </c>
      <c r="K6" s="43">
        <f t="shared" si="4"/>
        <v>2919.7350000000001</v>
      </c>
      <c r="L6" s="33">
        <f>VLOOKUP(E6,'Raumgruppen - Leistungen'!$A$3:$D$10,4)*$M6</f>
        <v>0</v>
      </c>
      <c r="M6" s="83">
        <v>1</v>
      </c>
      <c r="N6" s="43" t="e">
        <f t="shared" si="5"/>
        <v>#DIV/0!</v>
      </c>
      <c r="O6" s="44" t="e">
        <f t="shared" si="0"/>
        <v>#DIV/0!</v>
      </c>
      <c r="P6" s="45" t="e">
        <f>N6*Stundenverrechnungssatz!$C$42</f>
        <v>#DIV/0!</v>
      </c>
      <c r="Q6" s="38" t="e">
        <f t="shared" si="1"/>
        <v>#DIV/0!</v>
      </c>
      <c r="R6" s="38" t="e">
        <f t="shared" si="2"/>
        <v>#DIV/0!</v>
      </c>
    </row>
    <row r="7" spans="1:18" ht="24.95" customHeight="1" x14ac:dyDescent="0.2">
      <c r="A7" s="79" t="s">
        <v>104</v>
      </c>
      <c r="B7" s="79" t="s">
        <v>110</v>
      </c>
      <c r="C7" s="79" t="s">
        <v>116</v>
      </c>
      <c r="D7" s="79" t="s">
        <v>117</v>
      </c>
      <c r="E7" s="79" t="s">
        <v>86</v>
      </c>
      <c r="F7" s="79" t="s">
        <v>108</v>
      </c>
      <c r="G7" s="79">
        <v>14.53</v>
      </c>
      <c r="H7" s="79" t="s">
        <v>94</v>
      </c>
      <c r="I7" s="79"/>
      <c r="J7" s="80">
        <f t="shared" si="3"/>
        <v>273</v>
      </c>
      <c r="K7" s="43">
        <f t="shared" si="4"/>
        <v>3966.6899999999996</v>
      </c>
      <c r="L7" s="33">
        <f>VLOOKUP(E7,'Raumgruppen - Leistungen'!$A$3:$D$10,4)*$M7</f>
        <v>0</v>
      </c>
      <c r="M7" s="83">
        <v>1</v>
      </c>
      <c r="N7" s="43" t="e">
        <f t="shared" si="5"/>
        <v>#DIV/0!</v>
      </c>
      <c r="O7" s="44" t="e">
        <f t="shared" si="0"/>
        <v>#DIV/0!</v>
      </c>
      <c r="P7" s="45" t="e">
        <f>N7*Stundenverrechnungssatz!$C$42</f>
        <v>#DIV/0!</v>
      </c>
      <c r="Q7" s="38" t="e">
        <f t="shared" si="1"/>
        <v>#DIV/0!</v>
      </c>
      <c r="R7" s="38" t="e">
        <f t="shared" si="2"/>
        <v>#DIV/0!</v>
      </c>
    </row>
    <row r="8" spans="1:18" ht="24.95" customHeight="1" x14ac:dyDescent="0.2">
      <c r="A8" s="79" t="s">
        <v>104</v>
      </c>
      <c r="B8" s="79" t="s">
        <v>110</v>
      </c>
      <c r="C8" s="79" t="s">
        <v>118</v>
      </c>
      <c r="D8" s="79" t="s">
        <v>119</v>
      </c>
      <c r="E8" s="79" t="s">
        <v>86</v>
      </c>
      <c r="F8" s="79" t="s">
        <v>108</v>
      </c>
      <c r="G8" s="79">
        <v>29.86</v>
      </c>
      <c r="H8" s="79" t="s">
        <v>94</v>
      </c>
      <c r="I8" s="79"/>
      <c r="J8" s="80">
        <f t="shared" si="3"/>
        <v>273</v>
      </c>
      <c r="K8" s="43">
        <f t="shared" si="4"/>
        <v>8151.78</v>
      </c>
      <c r="L8" s="33">
        <f>VLOOKUP(E8,'Raumgruppen - Leistungen'!$A$3:$D$10,4)*$M8</f>
        <v>0</v>
      </c>
      <c r="M8" s="83">
        <v>1</v>
      </c>
      <c r="N8" s="43" t="e">
        <f t="shared" si="5"/>
        <v>#DIV/0!</v>
      </c>
      <c r="O8" s="44" t="e">
        <f t="shared" si="0"/>
        <v>#DIV/0!</v>
      </c>
      <c r="P8" s="45" t="e">
        <f>N8*Stundenverrechnungssatz!$C$42</f>
        <v>#DIV/0!</v>
      </c>
      <c r="Q8" s="38" t="e">
        <f t="shared" si="1"/>
        <v>#DIV/0!</v>
      </c>
      <c r="R8" s="38" t="e">
        <f t="shared" si="2"/>
        <v>#DIV/0!</v>
      </c>
    </row>
    <row r="9" spans="1:18" ht="24.95" customHeight="1" x14ac:dyDescent="0.2">
      <c r="A9" s="79" t="s">
        <v>104</v>
      </c>
      <c r="B9" s="79" t="s">
        <v>110</v>
      </c>
      <c r="C9" s="79" t="s">
        <v>106</v>
      </c>
      <c r="D9" s="79" t="s">
        <v>120</v>
      </c>
      <c r="E9" s="79" t="s">
        <v>85</v>
      </c>
      <c r="F9" s="79" t="s">
        <v>108</v>
      </c>
      <c r="G9" s="79">
        <v>10.67</v>
      </c>
      <c r="H9" s="79" t="s">
        <v>109</v>
      </c>
      <c r="I9" s="79"/>
      <c r="J9" s="80">
        <f t="shared" si="3"/>
        <v>136.5</v>
      </c>
      <c r="K9" s="43">
        <f t="shared" si="4"/>
        <v>1456.4549999999999</v>
      </c>
      <c r="L9" s="33">
        <f>VLOOKUP(E9,'Raumgruppen - Leistungen'!$A$3:$D$10,4)*$M9</f>
        <v>0</v>
      </c>
      <c r="M9" s="83">
        <v>1</v>
      </c>
      <c r="N9" s="43" t="e">
        <f t="shared" si="5"/>
        <v>#DIV/0!</v>
      </c>
      <c r="O9" s="44" t="e">
        <f t="shared" si="0"/>
        <v>#DIV/0!</v>
      </c>
      <c r="P9" s="45" t="e">
        <f>N9*Stundenverrechnungssatz!$C$42</f>
        <v>#DIV/0!</v>
      </c>
      <c r="Q9" s="38" t="e">
        <f t="shared" si="1"/>
        <v>#DIV/0!</v>
      </c>
      <c r="R9" s="38" t="e">
        <f t="shared" si="2"/>
        <v>#DIV/0!</v>
      </c>
    </row>
    <row r="10" spans="1:18" ht="24.95" customHeight="1" x14ac:dyDescent="0.2">
      <c r="A10" s="79" t="s">
        <v>104</v>
      </c>
      <c r="B10" s="79" t="s">
        <v>110</v>
      </c>
      <c r="C10" s="79" t="s">
        <v>121</v>
      </c>
      <c r="D10" s="79" t="s">
        <v>120</v>
      </c>
      <c r="E10" s="79" t="s">
        <v>85</v>
      </c>
      <c r="F10" s="79" t="s">
        <v>108</v>
      </c>
      <c r="G10" s="79">
        <v>8.92</v>
      </c>
      <c r="H10" s="79" t="s">
        <v>109</v>
      </c>
      <c r="I10" s="79"/>
      <c r="J10" s="80">
        <f t="shared" si="3"/>
        <v>136.5</v>
      </c>
      <c r="K10" s="43">
        <f t="shared" si="4"/>
        <v>1217.58</v>
      </c>
      <c r="L10" s="33">
        <f>VLOOKUP(E10,'Raumgruppen - Leistungen'!$A$3:$D$10,4)*$M10</f>
        <v>0</v>
      </c>
      <c r="M10" s="83">
        <v>1</v>
      </c>
      <c r="N10" s="43" t="e">
        <f t="shared" si="5"/>
        <v>#DIV/0!</v>
      </c>
      <c r="O10" s="44" t="e">
        <f t="shared" si="0"/>
        <v>#DIV/0!</v>
      </c>
      <c r="P10" s="45" t="e">
        <f>N10*Stundenverrechnungssatz!$C$42</f>
        <v>#DIV/0!</v>
      </c>
      <c r="Q10" s="38" t="e">
        <f t="shared" si="1"/>
        <v>#DIV/0!</v>
      </c>
      <c r="R10" s="38" t="e">
        <f t="shared" si="2"/>
        <v>#DIV/0!</v>
      </c>
    </row>
    <row r="11" spans="1:18" ht="24.95" customHeight="1" x14ac:dyDescent="0.2">
      <c r="A11" s="79" t="s">
        <v>104</v>
      </c>
      <c r="B11" s="79" t="s">
        <v>110</v>
      </c>
      <c r="C11" s="79" t="s">
        <v>122</v>
      </c>
      <c r="D11" s="79" t="s">
        <v>120</v>
      </c>
      <c r="E11" s="79" t="s">
        <v>85</v>
      </c>
      <c r="F11" s="79" t="s">
        <v>108</v>
      </c>
      <c r="G11" s="79">
        <v>10.67</v>
      </c>
      <c r="H11" s="79" t="s">
        <v>109</v>
      </c>
      <c r="I11" s="79"/>
      <c r="J11" s="80">
        <f t="shared" si="3"/>
        <v>136.5</v>
      </c>
      <c r="K11" s="43">
        <f t="shared" si="4"/>
        <v>1456.4549999999999</v>
      </c>
      <c r="L11" s="33">
        <f>VLOOKUP(E11,'Raumgruppen - Leistungen'!$A$3:$D$10,4)*$M11</f>
        <v>0</v>
      </c>
      <c r="M11" s="83">
        <v>1</v>
      </c>
      <c r="N11" s="43" t="e">
        <f t="shared" si="5"/>
        <v>#DIV/0!</v>
      </c>
      <c r="O11" s="44" t="e">
        <f t="shared" si="0"/>
        <v>#DIV/0!</v>
      </c>
      <c r="P11" s="45" t="e">
        <f>N11*Stundenverrechnungssatz!$C$42</f>
        <v>#DIV/0!</v>
      </c>
      <c r="Q11" s="38" t="e">
        <f t="shared" si="1"/>
        <v>#DIV/0!</v>
      </c>
      <c r="R11" s="38" t="e">
        <f t="shared" si="2"/>
        <v>#DIV/0!</v>
      </c>
    </row>
    <row r="12" spans="1:18" ht="24.95" customHeight="1" x14ac:dyDescent="0.2">
      <c r="A12" s="79" t="s">
        <v>104</v>
      </c>
      <c r="B12" s="79" t="s">
        <v>110</v>
      </c>
      <c r="C12" s="79" t="s">
        <v>123</v>
      </c>
      <c r="D12" s="79" t="s">
        <v>124</v>
      </c>
      <c r="E12" s="79" t="s">
        <v>90</v>
      </c>
      <c r="F12" s="79" t="s">
        <v>108</v>
      </c>
      <c r="G12" s="79">
        <v>3.63</v>
      </c>
      <c r="H12" s="79" t="s">
        <v>94</v>
      </c>
      <c r="I12" s="79"/>
      <c r="J12" s="80">
        <f t="shared" si="3"/>
        <v>273</v>
      </c>
      <c r="K12" s="43">
        <f t="shared" si="4"/>
        <v>990.99</v>
      </c>
      <c r="L12" s="33">
        <f>VLOOKUP(E12,'Raumgruppen - Leistungen'!$A$3:$D$10,4)*$M12</f>
        <v>0</v>
      </c>
      <c r="M12" s="83">
        <v>1</v>
      </c>
      <c r="N12" s="43" t="e">
        <f t="shared" si="5"/>
        <v>#DIV/0!</v>
      </c>
      <c r="O12" s="44" t="e">
        <f t="shared" si="0"/>
        <v>#DIV/0!</v>
      </c>
      <c r="P12" s="45" t="e">
        <f>N12*Stundenverrechnungssatz!$C$42</f>
        <v>#DIV/0!</v>
      </c>
      <c r="Q12" s="38" t="e">
        <f t="shared" si="1"/>
        <v>#DIV/0!</v>
      </c>
      <c r="R12" s="38" t="e">
        <f t="shared" si="2"/>
        <v>#DIV/0!</v>
      </c>
    </row>
    <row r="13" spans="1:18" ht="24.95" customHeight="1" x14ac:dyDescent="0.2">
      <c r="A13" s="79" t="s">
        <v>104</v>
      </c>
      <c r="B13" s="79" t="s">
        <v>110</v>
      </c>
      <c r="C13" s="79" t="s">
        <v>125</v>
      </c>
      <c r="D13" s="79" t="s">
        <v>126</v>
      </c>
      <c r="E13" s="79" t="s">
        <v>89</v>
      </c>
      <c r="F13" s="79" t="s">
        <v>93</v>
      </c>
      <c r="G13" s="79">
        <v>34.26</v>
      </c>
      <c r="H13" s="79" t="s">
        <v>94</v>
      </c>
      <c r="I13" s="79"/>
      <c r="J13" s="80">
        <f t="shared" si="3"/>
        <v>273</v>
      </c>
      <c r="K13" s="43">
        <f t="shared" si="4"/>
        <v>9352.98</v>
      </c>
      <c r="L13" s="33">
        <f>VLOOKUP(E13,'Raumgruppen - Leistungen'!$A$3:$D$10,4)*$M13</f>
        <v>0</v>
      </c>
      <c r="M13" s="83">
        <v>1</v>
      </c>
      <c r="N13" s="43" t="e">
        <f t="shared" si="5"/>
        <v>#DIV/0!</v>
      </c>
      <c r="O13" s="44" t="e">
        <f t="shared" si="0"/>
        <v>#DIV/0!</v>
      </c>
      <c r="P13" s="45" t="e">
        <f>N13*Stundenverrechnungssatz!$C$42</f>
        <v>#DIV/0!</v>
      </c>
      <c r="Q13" s="38" t="e">
        <f t="shared" si="1"/>
        <v>#DIV/0!</v>
      </c>
      <c r="R13" s="38" t="e">
        <f t="shared" si="2"/>
        <v>#DIV/0!</v>
      </c>
    </row>
    <row r="14" spans="1:18" ht="24.95" customHeight="1" x14ac:dyDescent="0.2">
      <c r="A14" s="79" t="s">
        <v>104</v>
      </c>
      <c r="B14" s="79" t="s">
        <v>110</v>
      </c>
      <c r="C14" s="79" t="s">
        <v>127</v>
      </c>
      <c r="D14" s="79" t="s">
        <v>126</v>
      </c>
      <c r="E14" s="79" t="s">
        <v>89</v>
      </c>
      <c r="F14" s="79" t="s">
        <v>93</v>
      </c>
      <c r="G14" s="79">
        <v>32.44</v>
      </c>
      <c r="H14" s="79" t="s">
        <v>94</v>
      </c>
      <c r="I14" s="79"/>
      <c r="J14" s="80">
        <f t="shared" si="3"/>
        <v>273</v>
      </c>
      <c r="K14" s="43">
        <f t="shared" si="4"/>
        <v>8856.119999999999</v>
      </c>
      <c r="L14" s="33">
        <f>VLOOKUP(E14,'Raumgruppen - Leistungen'!$A$3:$D$10,4)*$M14</f>
        <v>0</v>
      </c>
      <c r="M14" s="83">
        <v>1</v>
      </c>
      <c r="N14" s="43" t="e">
        <f t="shared" si="5"/>
        <v>#DIV/0!</v>
      </c>
      <c r="O14" s="44" t="e">
        <f t="shared" si="0"/>
        <v>#DIV/0!</v>
      </c>
      <c r="P14" s="45" t="e">
        <f>N14*Stundenverrechnungssatz!$C$42</f>
        <v>#DIV/0!</v>
      </c>
      <c r="Q14" s="38" t="e">
        <f t="shared" si="1"/>
        <v>#DIV/0!</v>
      </c>
      <c r="R14" s="38" t="e">
        <f t="shared" si="2"/>
        <v>#DIV/0!</v>
      </c>
    </row>
    <row r="15" spans="1:18" ht="24.95" customHeight="1" x14ac:dyDescent="0.2">
      <c r="A15" s="79" t="s">
        <v>104</v>
      </c>
      <c r="B15" s="79" t="s">
        <v>110</v>
      </c>
      <c r="C15" s="79" t="s">
        <v>128</v>
      </c>
      <c r="D15" s="79" t="s">
        <v>129</v>
      </c>
      <c r="E15" s="79" t="s">
        <v>87</v>
      </c>
      <c r="F15" s="79" t="s">
        <v>93</v>
      </c>
      <c r="G15" s="79">
        <v>3.67</v>
      </c>
      <c r="H15" s="79" t="s">
        <v>94</v>
      </c>
      <c r="I15" s="79"/>
      <c r="J15" s="80">
        <f t="shared" si="3"/>
        <v>273</v>
      </c>
      <c r="K15" s="43">
        <f t="shared" si="4"/>
        <v>1001.91</v>
      </c>
      <c r="L15" s="33">
        <f>VLOOKUP(E15,'Raumgruppen - Leistungen'!$A$3:$D$10,4)*$M15</f>
        <v>0</v>
      </c>
      <c r="M15" s="83">
        <v>1</v>
      </c>
      <c r="N15" s="43" t="e">
        <f t="shared" si="5"/>
        <v>#DIV/0!</v>
      </c>
      <c r="O15" s="44" t="e">
        <f t="shared" si="0"/>
        <v>#DIV/0!</v>
      </c>
      <c r="P15" s="45" t="e">
        <f>N15*Stundenverrechnungssatz!$C$42</f>
        <v>#DIV/0!</v>
      </c>
      <c r="Q15" s="38" t="e">
        <f t="shared" si="1"/>
        <v>#DIV/0!</v>
      </c>
      <c r="R15" s="38" t="e">
        <f t="shared" si="2"/>
        <v>#DIV/0!</v>
      </c>
    </row>
    <row r="16" spans="1:18" ht="24.95" customHeight="1" x14ac:dyDescent="0.2">
      <c r="A16" s="79" t="s">
        <v>104</v>
      </c>
      <c r="B16" s="79" t="s">
        <v>110</v>
      </c>
      <c r="C16" s="79" t="s">
        <v>130</v>
      </c>
      <c r="D16" s="79" t="s">
        <v>131</v>
      </c>
      <c r="E16" s="79" t="s">
        <v>87</v>
      </c>
      <c r="F16" s="79" t="s">
        <v>93</v>
      </c>
      <c r="G16" s="79">
        <v>9.18</v>
      </c>
      <c r="H16" s="79" t="s">
        <v>94</v>
      </c>
      <c r="I16" s="79"/>
      <c r="J16" s="80">
        <f t="shared" si="3"/>
        <v>273</v>
      </c>
      <c r="K16" s="43">
        <f t="shared" si="4"/>
        <v>2506.14</v>
      </c>
      <c r="L16" s="33">
        <f>VLOOKUP(E16,'Raumgruppen - Leistungen'!$A$3:$D$10,4)*$M16</f>
        <v>0</v>
      </c>
      <c r="M16" s="83">
        <v>1</v>
      </c>
      <c r="N16" s="43" t="e">
        <f t="shared" si="5"/>
        <v>#DIV/0!</v>
      </c>
      <c r="O16" s="44" t="e">
        <f t="shared" si="0"/>
        <v>#DIV/0!</v>
      </c>
      <c r="P16" s="45" t="e">
        <f>N16*Stundenverrechnungssatz!$C$42</f>
        <v>#DIV/0!</v>
      </c>
      <c r="Q16" s="38" t="e">
        <f t="shared" si="1"/>
        <v>#DIV/0!</v>
      </c>
      <c r="R16" s="38" t="e">
        <f t="shared" si="2"/>
        <v>#DIV/0!</v>
      </c>
    </row>
    <row r="17" spans="1:18" ht="24.95" customHeight="1" x14ac:dyDescent="0.2">
      <c r="A17" s="79" t="s">
        <v>104</v>
      </c>
      <c r="B17" s="79" t="s">
        <v>110</v>
      </c>
      <c r="C17" s="79" t="s">
        <v>132</v>
      </c>
      <c r="D17" s="79" t="s">
        <v>95</v>
      </c>
      <c r="E17" s="79" t="s">
        <v>88</v>
      </c>
      <c r="F17" s="79" t="s">
        <v>93</v>
      </c>
      <c r="G17" s="79">
        <v>33.5</v>
      </c>
      <c r="H17" s="79" t="s">
        <v>94</v>
      </c>
      <c r="I17" s="79"/>
      <c r="J17" s="80">
        <f t="shared" si="3"/>
        <v>273</v>
      </c>
      <c r="K17" s="43">
        <f t="shared" si="4"/>
        <v>9145.5</v>
      </c>
      <c r="L17" s="33">
        <f>VLOOKUP(E17,'Raumgruppen - Leistungen'!$A$3:$D$10,4)*$M17</f>
        <v>0</v>
      </c>
      <c r="M17" s="83">
        <v>1</v>
      </c>
      <c r="N17" s="43" t="e">
        <f t="shared" si="5"/>
        <v>#DIV/0!</v>
      </c>
      <c r="O17" s="44" t="e">
        <f t="shared" si="0"/>
        <v>#DIV/0!</v>
      </c>
      <c r="P17" s="45" t="e">
        <f>N17*Stundenverrechnungssatz!$C$42</f>
        <v>#DIV/0!</v>
      </c>
      <c r="Q17" s="38" t="e">
        <f t="shared" si="1"/>
        <v>#DIV/0!</v>
      </c>
      <c r="R17" s="38" t="e">
        <f t="shared" si="2"/>
        <v>#DIV/0!</v>
      </c>
    </row>
    <row r="18" spans="1:18" ht="24.95" customHeight="1" x14ac:dyDescent="0.2">
      <c r="A18" s="79" t="s">
        <v>104</v>
      </c>
      <c r="B18" s="79" t="s">
        <v>110</v>
      </c>
      <c r="C18" s="79" t="s">
        <v>133</v>
      </c>
      <c r="D18" s="79" t="s">
        <v>95</v>
      </c>
      <c r="E18" s="79" t="s">
        <v>88</v>
      </c>
      <c r="F18" s="79" t="s">
        <v>93</v>
      </c>
      <c r="G18" s="79">
        <v>33.49</v>
      </c>
      <c r="H18" s="79" t="s">
        <v>94</v>
      </c>
      <c r="I18" s="79"/>
      <c r="J18" s="80">
        <f t="shared" ref="J18:J19" si="6">H18*$E$1/6</f>
        <v>273</v>
      </c>
      <c r="K18" s="43">
        <f t="shared" ref="K18:K19" si="7">G18*J18</f>
        <v>9142.77</v>
      </c>
      <c r="L18" s="33">
        <f>VLOOKUP(E18,'Raumgruppen - Leistungen'!$A$3:$D$10,4)*$M18</f>
        <v>0</v>
      </c>
      <c r="M18" s="83">
        <v>1</v>
      </c>
      <c r="N18" s="43" t="e">
        <f t="shared" ref="N18:N19" si="8">G18/L18</f>
        <v>#DIV/0!</v>
      </c>
      <c r="O18" s="44" t="e">
        <f t="shared" ref="O18:O19" si="9">N18*H18</f>
        <v>#DIV/0!</v>
      </c>
      <c r="P18" s="45" t="e">
        <f>N18*Stundenverrechnungssatz!$C$42</f>
        <v>#DIV/0!</v>
      </c>
      <c r="Q18" s="38" t="e">
        <f t="shared" ref="Q18:Q19" si="10">J18*P18</f>
        <v>#DIV/0!</v>
      </c>
      <c r="R18" s="38" t="e">
        <f t="shared" ref="R18:R19" si="11">Q18/12</f>
        <v>#DIV/0!</v>
      </c>
    </row>
    <row r="19" spans="1:18" ht="24.95" customHeight="1" x14ac:dyDescent="0.2">
      <c r="A19" s="79" t="s">
        <v>104</v>
      </c>
      <c r="B19" s="79" t="s">
        <v>110</v>
      </c>
      <c r="C19" s="79" t="s">
        <v>134</v>
      </c>
      <c r="D19" s="79" t="s">
        <v>129</v>
      </c>
      <c r="E19" s="79" t="s">
        <v>87</v>
      </c>
      <c r="F19" s="79" t="s">
        <v>93</v>
      </c>
      <c r="G19" s="79">
        <v>3.67</v>
      </c>
      <c r="H19" s="79" t="s">
        <v>94</v>
      </c>
      <c r="I19" s="79"/>
      <c r="J19" s="80">
        <f t="shared" si="6"/>
        <v>273</v>
      </c>
      <c r="K19" s="43">
        <f t="shared" si="7"/>
        <v>1001.91</v>
      </c>
      <c r="L19" s="33">
        <f>VLOOKUP(E19,'Raumgruppen - Leistungen'!$A$3:$D$10,4)*$M19</f>
        <v>0</v>
      </c>
      <c r="M19" s="83">
        <v>1</v>
      </c>
      <c r="N19" s="43" t="e">
        <f t="shared" si="8"/>
        <v>#DIV/0!</v>
      </c>
      <c r="O19" s="44" t="e">
        <f t="shared" si="9"/>
        <v>#DIV/0!</v>
      </c>
      <c r="P19" s="45" t="e">
        <f>N19*Stundenverrechnungssatz!$C$42</f>
        <v>#DIV/0!</v>
      </c>
      <c r="Q19" s="38" t="e">
        <f t="shared" si="10"/>
        <v>#DIV/0!</v>
      </c>
      <c r="R19" s="38" t="e">
        <f t="shared" si="11"/>
        <v>#DIV/0!</v>
      </c>
    </row>
    <row r="20" spans="1:18" ht="24.95" customHeight="1" x14ac:dyDescent="0.2">
      <c r="G20" s="48">
        <f>SUM(G4:G19)</f>
        <v>708.4599999999997</v>
      </c>
      <c r="H20" s="48"/>
      <c r="I20" s="48"/>
      <c r="J20" s="51"/>
      <c r="K20" s="48">
        <f>SUM(K4:K19)</f>
        <v>173442.36000000002</v>
      </c>
      <c r="L20" s="48"/>
      <c r="M20" s="84"/>
      <c r="N20" s="48" t="e">
        <f>SUM(N4:N19)</f>
        <v>#DIV/0!</v>
      </c>
      <c r="O20" s="48" t="e">
        <f>SUM(O4:O19)</f>
        <v>#DIV/0!</v>
      </c>
      <c r="P20" s="50" t="e">
        <f>SUM(P4:P19)</f>
        <v>#DIV/0!</v>
      </c>
      <c r="Q20" s="50" t="e">
        <f>SUM(Q4:Q19)</f>
        <v>#DIV/0!</v>
      </c>
      <c r="R20" s="50" t="e">
        <f>SUM(R4:R19)</f>
        <v>#DIV/0!</v>
      </c>
    </row>
  </sheetData>
  <sheetProtection algorithmName="SHA-512" hashValue="UsupPId8x/GOk5YpumOMoCeoe/RxOEzmaTj3P7GRCKbT9XfYuwDaXutq5pOzQUtACIy2IqR+VYbPnLYwJSy3kA==" saltValue="L3VbSLqUmsL0lCC9Rk7D8Q==" spinCount="100000" sheet="1" objects="1" scenarios="1"/>
  <phoneticPr fontId="0" type="noConversion"/>
  <printOptions horizontalCentered="1"/>
  <pageMargins left="0.39370078740157483" right="0.39370078740157483" top="1.0236220472440944" bottom="1.0236220472440944" header="0.78740157480314965" footer="0.78740157480314965"/>
  <pageSetup paperSize="9" scale="43" fitToHeight="14" orientation="landscape" horizontalDpi="300" verticalDpi="300" r:id="rId1"/>
  <headerFooter alignWithMargins="0">
    <oddHeader>&amp;CKalkulationsdatei Stadt Mülheim an der Ruhr</oddHeader>
    <oddFooter>Seite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10"/>
  <sheetViews>
    <sheetView workbookViewId="0">
      <selection activeCell="B19" sqref="B19"/>
    </sheetView>
  </sheetViews>
  <sheetFormatPr baseColWidth="10" defaultColWidth="10.28515625" defaultRowHeight="12.75" x14ac:dyDescent="0.2"/>
  <cols>
    <col min="1" max="1" width="9.28515625" style="85" customWidth="1"/>
    <col min="2" max="2" width="78.140625" style="85" bestFit="1" customWidth="1"/>
    <col min="3" max="3" width="14.5703125" style="87" customWidth="1"/>
    <col min="4" max="4" width="16.7109375" style="96" customWidth="1"/>
  </cols>
  <sheetData>
    <row r="1" spans="1:4" ht="15" x14ac:dyDescent="0.2">
      <c r="B1" s="86"/>
      <c r="D1" s="93"/>
    </row>
    <row r="2" spans="1:4" ht="62.25" customHeight="1" x14ac:dyDescent="0.25">
      <c r="A2" s="88"/>
      <c r="B2" s="89" t="s">
        <v>26</v>
      </c>
      <c r="C2" s="90" t="s">
        <v>82</v>
      </c>
      <c r="D2" s="94" t="s">
        <v>83</v>
      </c>
    </row>
    <row r="3" spans="1:4" x14ac:dyDescent="0.2">
      <c r="A3" s="91" t="s">
        <v>84</v>
      </c>
      <c r="B3" s="91" t="s">
        <v>96</v>
      </c>
      <c r="C3" s="92">
        <v>1</v>
      </c>
      <c r="D3" s="95"/>
    </row>
    <row r="4" spans="1:4" x14ac:dyDescent="0.2">
      <c r="A4" s="91" t="s">
        <v>85</v>
      </c>
      <c r="B4" s="91" t="s">
        <v>97</v>
      </c>
      <c r="C4" s="92">
        <v>3</v>
      </c>
      <c r="D4" s="95"/>
    </row>
    <row r="5" spans="1:4" x14ac:dyDescent="0.2">
      <c r="A5" s="91" t="s">
        <v>86</v>
      </c>
      <c r="B5" s="91" t="s">
        <v>98</v>
      </c>
      <c r="C5" s="92">
        <v>6</v>
      </c>
      <c r="D5" s="95"/>
    </row>
    <row r="6" spans="1:4" x14ac:dyDescent="0.2">
      <c r="A6" s="91" t="s">
        <v>87</v>
      </c>
      <c r="B6" s="91" t="s">
        <v>99</v>
      </c>
      <c r="C6" s="92">
        <v>6</v>
      </c>
      <c r="D6" s="95"/>
    </row>
    <row r="7" spans="1:4" x14ac:dyDescent="0.2">
      <c r="A7" s="91" t="s">
        <v>88</v>
      </c>
      <c r="B7" s="91" t="s">
        <v>100</v>
      </c>
      <c r="C7" s="92">
        <v>6</v>
      </c>
      <c r="D7" s="95"/>
    </row>
    <row r="8" spans="1:4" x14ac:dyDescent="0.2">
      <c r="A8" s="91" t="s">
        <v>89</v>
      </c>
      <c r="B8" s="91" t="s">
        <v>101</v>
      </c>
      <c r="C8" s="92">
        <v>6</v>
      </c>
      <c r="D8" s="95"/>
    </row>
    <row r="9" spans="1:4" x14ac:dyDescent="0.2">
      <c r="A9" s="91" t="s">
        <v>90</v>
      </c>
      <c r="B9" s="91" t="s">
        <v>102</v>
      </c>
      <c r="C9" s="92">
        <v>6</v>
      </c>
      <c r="D9" s="95"/>
    </row>
    <row r="10" spans="1:4" x14ac:dyDescent="0.2">
      <c r="A10" s="91" t="s">
        <v>91</v>
      </c>
      <c r="B10" s="91" t="s">
        <v>103</v>
      </c>
      <c r="C10" s="92">
        <v>6</v>
      </c>
      <c r="D10" s="95"/>
    </row>
  </sheetData>
  <sheetProtection algorithmName="SHA-512" hashValue="/oc9DQV2rRwNrthT0gvnD+1+Ow5AW5fqpbgpXtBfMbqoTmDht3d1KlEmfW2vk2XVN0bGXU10hVRq2klLdropVA==" saltValue="lcAvly8XRKfvs1MEYNneJg==" spinCount="100000" sheet="1" objects="1" scenarios="1"/>
  <phoneticPr fontId="0" type="noConversion"/>
  <printOptions horizontalCentered="1" verticalCentered="1"/>
  <pageMargins left="0.19685039370078741" right="0.19685039370078741" top="3.937007874015748E-2" bottom="3.937007874015748E-2" header="0.78740157480314965" footer="0.78740157480314965"/>
  <pageSetup paperSize="9" scale="88" orientation="portrait" horizontalDpi="300" verticalDpi="300" r:id="rId1"/>
  <headerFooter alignWithMargins="0">
    <oddHeader>&amp;C&amp;F</oddHeader>
    <oddFooter>&amp;C&amp;A&amp;RSeite &amp;P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46"/>
  <sheetViews>
    <sheetView topLeftCell="A28" workbookViewId="0">
      <selection activeCell="A54" sqref="A54"/>
    </sheetView>
  </sheetViews>
  <sheetFormatPr baseColWidth="10" defaultRowHeight="12.75" x14ac:dyDescent="0.2"/>
  <cols>
    <col min="1" max="1" width="47.85546875" bestFit="1" customWidth="1"/>
    <col min="2" max="2" width="9.5703125" customWidth="1"/>
    <col min="3" max="3" width="19.85546875" customWidth="1"/>
  </cols>
  <sheetData>
    <row r="1" spans="1:3" ht="15.75" thickBot="1" x14ac:dyDescent="0.3">
      <c r="A1" s="111" t="s">
        <v>74</v>
      </c>
      <c r="B1" s="112"/>
      <c r="C1" s="113"/>
    </row>
    <row r="2" spans="1:3" ht="12.75" customHeight="1" x14ac:dyDescent="0.2">
      <c r="A2" s="114"/>
      <c r="B2" s="115"/>
      <c r="C2" s="118" t="s">
        <v>27</v>
      </c>
    </row>
    <row r="3" spans="1:3" ht="33" customHeight="1" thickBot="1" x14ac:dyDescent="0.25">
      <c r="A3" s="116"/>
      <c r="B3" s="117"/>
      <c r="C3" s="119"/>
    </row>
    <row r="4" spans="1:3" ht="15.75" thickBot="1" x14ac:dyDescent="0.25">
      <c r="A4" s="10" t="s">
        <v>28</v>
      </c>
      <c r="B4" s="11">
        <v>1</v>
      </c>
      <c r="C4" s="12"/>
    </row>
    <row r="5" spans="1:3" ht="15" x14ac:dyDescent="0.2">
      <c r="A5" s="13" t="s">
        <v>29</v>
      </c>
      <c r="B5" s="120"/>
      <c r="C5" s="121"/>
    </row>
    <row r="6" spans="1:3" ht="15" x14ac:dyDescent="0.2">
      <c r="A6" s="14" t="s">
        <v>30</v>
      </c>
      <c r="B6" s="15"/>
      <c r="C6" s="16">
        <f>$C$4*$B6</f>
        <v>0</v>
      </c>
    </row>
    <row r="7" spans="1:3" ht="15" x14ac:dyDescent="0.2">
      <c r="A7" s="14" t="s">
        <v>31</v>
      </c>
      <c r="B7" s="15"/>
      <c r="C7" s="16">
        <f>$C$4*$B7</f>
        <v>0</v>
      </c>
    </row>
    <row r="8" spans="1:3" ht="15" x14ac:dyDescent="0.2">
      <c r="A8" s="14" t="s">
        <v>32</v>
      </c>
      <c r="B8" s="15"/>
      <c r="C8" s="16">
        <f>$C$4*$B8</f>
        <v>0</v>
      </c>
    </row>
    <row r="9" spans="1:3" ht="15" x14ac:dyDescent="0.2">
      <c r="A9" s="14" t="s">
        <v>33</v>
      </c>
      <c r="B9" s="15"/>
      <c r="C9" s="16">
        <f>$C$4*$B9</f>
        <v>0</v>
      </c>
    </row>
    <row r="10" spans="1:3" ht="15" x14ac:dyDescent="0.2">
      <c r="A10" s="14" t="s">
        <v>34</v>
      </c>
      <c r="B10" s="15"/>
      <c r="C10" s="16">
        <f>$C$4*$B10</f>
        <v>0</v>
      </c>
    </row>
    <row r="11" spans="1:3" ht="27" customHeight="1" thickBot="1" x14ac:dyDescent="0.25">
      <c r="A11" s="17" t="s">
        <v>35</v>
      </c>
      <c r="B11" s="18">
        <f>SUM(B6:B10)</f>
        <v>0</v>
      </c>
      <c r="C11" s="19">
        <f>SUM(C6:C10)</f>
        <v>0</v>
      </c>
    </row>
    <row r="12" spans="1:3" ht="15" x14ac:dyDescent="0.2">
      <c r="A12" s="13" t="s">
        <v>36</v>
      </c>
      <c r="B12" s="127" t="s">
        <v>37</v>
      </c>
      <c r="C12" s="128"/>
    </row>
    <row r="13" spans="1:3" ht="15" x14ac:dyDescent="0.2">
      <c r="A13" s="14" t="s">
        <v>38</v>
      </c>
      <c r="B13" s="15"/>
      <c r="C13" s="16">
        <f t="shared" ref="C13:C21" si="0">$C$4*$B13</f>
        <v>0</v>
      </c>
    </row>
    <row r="14" spans="1:3" ht="15" x14ac:dyDescent="0.2">
      <c r="A14" s="14" t="s">
        <v>39</v>
      </c>
      <c r="B14" s="15"/>
      <c r="C14" s="16">
        <f t="shared" si="0"/>
        <v>0</v>
      </c>
    </row>
    <row r="15" spans="1:3" ht="15" x14ac:dyDescent="0.2">
      <c r="A15" s="14" t="s">
        <v>40</v>
      </c>
      <c r="B15" s="15"/>
      <c r="C15" s="16">
        <f t="shared" si="0"/>
        <v>0</v>
      </c>
    </row>
    <row r="16" spans="1:3" ht="15" x14ac:dyDescent="0.2">
      <c r="A16" s="14" t="s">
        <v>41</v>
      </c>
      <c r="B16" s="15"/>
      <c r="C16" s="16">
        <f t="shared" si="0"/>
        <v>0</v>
      </c>
    </row>
    <row r="17" spans="1:3" ht="15" x14ac:dyDescent="0.2">
      <c r="A17" s="14" t="s">
        <v>42</v>
      </c>
      <c r="B17" s="15"/>
      <c r="C17" s="16">
        <f t="shared" si="0"/>
        <v>0</v>
      </c>
    </row>
    <row r="18" spans="1:3" ht="15" x14ac:dyDescent="0.2">
      <c r="A18" s="14" t="s">
        <v>43</v>
      </c>
      <c r="B18" s="15"/>
      <c r="C18" s="16">
        <f t="shared" si="0"/>
        <v>0</v>
      </c>
    </row>
    <row r="19" spans="1:3" ht="30" x14ac:dyDescent="0.2">
      <c r="A19" s="20" t="s">
        <v>44</v>
      </c>
      <c r="B19" s="15"/>
      <c r="C19" s="16">
        <f t="shared" si="0"/>
        <v>0</v>
      </c>
    </row>
    <row r="20" spans="1:3" ht="15" x14ac:dyDescent="0.2">
      <c r="A20" s="14" t="s">
        <v>45</v>
      </c>
      <c r="B20" s="15"/>
      <c r="C20" s="16">
        <f t="shared" si="0"/>
        <v>0</v>
      </c>
    </row>
    <row r="21" spans="1:3" ht="15" x14ac:dyDescent="0.2">
      <c r="A21" s="14" t="s">
        <v>46</v>
      </c>
      <c r="B21" s="15"/>
      <c r="C21" s="16">
        <f t="shared" si="0"/>
        <v>0</v>
      </c>
    </row>
    <row r="22" spans="1:3" ht="28.9" customHeight="1" thickBot="1" x14ac:dyDescent="0.25">
      <c r="A22" s="21" t="s">
        <v>47</v>
      </c>
      <c r="B22" s="22">
        <f>SUM(B13:B21)</f>
        <v>0</v>
      </c>
      <c r="C22" s="19">
        <f>SUM(C13:C21)</f>
        <v>0</v>
      </c>
    </row>
    <row r="23" spans="1:3" ht="15" x14ac:dyDescent="0.2">
      <c r="A23" s="13" t="s">
        <v>48</v>
      </c>
      <c r="B23" s="127" t="s">
        <v>37</v>
      </c>
      <c r="C23" s="128"/>
    </row>
    <row r="24" spans="1:3" ht="15" x14ac:dyDescent="0.2">
      <c r="A24" s="14" t="s">
        <v>49</v>
      </c>
      <c r="B24" s="15"/>
      <c r="C24" s="16">
        <f>$C$4*$B24</f>
        <v>0</v>
      </c>
    </row>
    <row r="25" spans="1:3" ht="30" x14ac:dyDescent="0.2">
      <c r="A25" s="20" t="s">
        <v>50</v>
      </c>
      <c r="B25" s="15"/>
      <c r="C25" s="16">
        <f>$C$4*$B25</f>
        <v>0</v>
      </c>
    </row>
    <row r="26" spans="1:3" ht="15" x14ac:dyDescent="0.2">
      <c r="A26" s="14" t="s">
        <v>51</v>
      </c>
      <c r="B26" s="15"/>
      <c r="C26" s="16">
        <f>$C$4*$B26</f>
        <v>0</v>
      </c>
    </row>
    <row r="27" spans="1:3" ht="28.9" customHeight="1" thickBot="1" x14ac:dyDescent="0.25">
      <c r="A27" s="17" t="s">
        <v>52</v>
      </c>
      <c r="B27" s="23">
        <f>SUM(B24:B26)</f>
        <v>0</v>
      </c>
      <c r="C27" s="19">
        <f>SUM(C24:C26)</f>
        <v>0</v>
      </c>
    </row>
    <row r="28" spans="1:3" ht="29.45" customHeight="1" x14ac:dyDescent="0.2">
      <c r="A28" s="24" t="s">
        <v>53</v>
      </c>
      <c r="B28" s="25"/>
      <c r="C28" s="26">
        <f>$C$4*$B28</f>
        <v>0</v>
      </c>
    </row>
    <row r="29" spans="1:3" ht="29.45" customHeight="1" x14ac:dyDescent="0.2">
      <c r="A29" s="27" t="s">
        <v>54</v>
      </c>
      <c r="B29" s="28">
        <f>SUM(B11,B22,B27,B28)</f>
        <v>0</v>
      </c>
      <c r="C29" s="16">
        <f>SUM(C11,C22,C27,C28)</f>
        <v>0</v>
      </c>
    </row>
    <row r="30" spans="1:3" ht="15" x14ac:dyDescent="0.2">
      <c r="A30" s="27" t="s">
        <v>55</v>
      </c>
      <c r="B30" s="129" t="s">
        <v>37</v>
      </c>
      <c r="C30" s="130"/>
    </row>
    <row r="31" spans="1:3" ht="15" x14ac:dyDescent="0.2">
      <c r="A31" s="14" t="s">
        <v>56</v>
      </c>
      <c r="B31" s="15"/>
      <c r="C31" s="16">
        <f t="shared" ref="C31:C38" si="1">$C$4*$B31</f>
        <v>0</v>
      </c>
    </row>
    <row r="32" spans="1:3" ht="15" x14ac:dyDescent="0.2">
      <c r="A32" s="14" t="s">
        <v>57</v>
      </c>
      <c r="B32" s="15"/>
      <c r="C32" s="16">
        <f t="shared" si="1"/>
        <v>0</v>
      </c>
    </row>
    <row r="33" spans="1:3" ht="15" x14ac:dyDescent="0.2">
      <c r="A33" s="14" t="s">
        <v>58</v>
      </c>
      <c r="B33" s="15"/>
      <c r="C33" s="16">
        <f t="shared" si="1"/>
        <v>0</v>
      </c>
    </row>
    <row r="34" spans="1:3" ht="15" x14ac:dyDescent="0.2">
      <c r="A34" s="14" t="s">
        <v>59</v>
      </c>
      <c r="B34" s="15"/>
      <c r="C34" s="16">
        <f t="shared" si="1"/>
        <v>0</v>
      </c>
    </row>
    <row r="35" spans="1:3" ht="15" x14ac:dyDescent="0.2">
      <c r="A35" s="14" t="s">
        <v>60</v>
      </c>
      <c r="B35" s="15"/>
      <c r="C35" s="16">
        <f t="shared" si="1"/>
        <v>0</v>
      </c>
    </row>
    <row r="36" spans="1:3" ht="15" x14ac:dyDescent="0.2">
      <c r="A36" s="14" t="s">
        <v>61</v>
      </c>
      <c r="B36" s="15"/>
      <c r="C36" s="16">
        <f t="shared" si="1"/>
        <v>0</v>
      </c>
    </row>
    <row r="37" spans="1:3" ht="15" x14ac:dyDescent="0.2">
      <c r="A37" s="14" t="s">
        <v>62</v>
      </c>
      <c r="B37" s="15"/>
      <c r="C37" s="16">
        <f t="shared" si="1"/>
        <v>0</v>
      </c>
    </row>
    <row r="38" spans="1:3" ht="15" x14ac:dyDescent="0.2">
      <c r="A38" s="14" t="s">
        <v>63</v>
      </c>
      <c r="B38" s="15"/>
      <c r="C38" s="16">
        <f t="shared" si="1"/>
        <v>0</v>
      </c>
    </row>
    <row r="39" spans="1:3" ht="30" customHeight="1" x14ac:dyDescent="0.2">
      <c r="A39" s="27" t="s">
        <v>64</v>
      </c>
      <c r="B39" s="28">
        <f>SUM(B31:B38)</f>
        <v>0</v>
      </c>
      <c r="C39" s="16">
        <f>SUM(C31:C38)</f>
        <v>0</v>
      </c>
    </row>
    <row r="40" spans="1:3" ht="30" customHeight="1" x14ac:dyDescent="0.2">
      <c r="A40" s="29" t="s">
        <v>65</v>
      </c>
      <c r="B40" s="28">
        <f>SUM(B4,B29,B39)</f>
        <v>1</v>
      </c>
      <c r="C40" s="16">
        <f>C4+C29+C39</f>
        <v>0</v>
      </c>
    </row>
    <row r="41" spans="1:3" ht="15" x14ac:dyDescent="0.2">
      <c r="A41" s="123"/>
      <c r="B41" s="124"/>
      <c r="C41" s="125"/>
    </row>
    <row r="42" spans="1:3" ht="15.75" thickBot="1" x14ac:dyDescent="0.25">
      <c r="A42" s="21" t="s">
        <v>66</v>
      </c>
      <c r="B42" s="30"/>
      <c r="C42" s="19">
        <f>C40</f>
        <v>0</v>
      </c>
    </row>
    <row r="43" spans="1:3" x14ac:dyDescent="0.2">
      <c r="A43" s="31"/>
      <c r="B43" s="31"/>
      <c r="C43" s="31"/>
    </row>
    <row r="44" spans="1:3" ht="15" x14ac:dyDescent="0.25">
      <c r="A44" s="126" t="s">
        <v>67</v>
      </c>
      <c r="B44" s="126"/>
      <c r="C44" s="126"/>
    </row>
    <row r="46" spans="1:3" x14ac:dyDescent="0.2">
      <c r="A46" s="122"/>
      <c r="B46" s="122"/>
      <c r="C46" s="122"/>
    </row>
  </sheetData>
  <sheetProtection algorithmName="SHA-512" hashValue="NEyOhLtPSfAiVQpOREq5FTkDVm75QJjOBSos+aca5vN/uLT30rRygxIY8pQtuQW6SaGBvtxByTSduiD6AEm5lA==" saltValue="9PrktGvJmT45TrJH35s0eA==" spinCount="100000" sheet="1" objects="1" scenarios="1"/>
  <mergeCells count="10">
    <mergeCell ref="A1:C1"/>
    <mergeCell ref="A2:B3"/>
    <mergeCell ref="C2:C3"/>
    <mergeCell ref="B5:C5"/>
    <mergeCell ref="A46:C46"/>
    <mergeCell ref="A41:C41"/>
    <mergeCell ref="A44:C44"/>
    <mergeCell ref="B12:C12"/>
    <mergeCell ref="B30:C30"/>
    <mergeCell ref="B23:C23"/>
  </mergeCells>
  <phoneticPr fontId="0" type="noConversion"/>
  <printOptions horizontalCentered="1" verticalCentered="1"/>
  <pageMargins left="0.70866141732283472" right="0.70866141732283472" top="0.78740157480314965" bottom="0.78740157480314965" header="0.31496062992125984" footer="0.31496062992125984"/>
  <pageSetup paperSize="9" scale="85" orientation="portrait" r:id="rId1"/>
  <headerFooter alignWithMargins="0">
    <oddHeader>&amp;C&amp;F</oddHeader>
    <oddFooter>&amp;C&amp;A&amp;RSeite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1</vt:i4>
      </vt:variant>
    </vt:vector>
  </HeadingPairs>
  <TitlesOfParts>
    <vt:vector size="6" baseType="lpstr">
      <vt:lpstr>Informationen und Erläuterungen</vt:lpstr>
      <vt:lpstr>Bieterdaten - Preisübersicht</vt:lpstr>
      <vt:lpstr>Raumbuch</vt:lpstr>
      <vt:lpstr>Raumgruppen - Leistungen</vt:lpstr>
      <vt:lpstr>Stundenverrechnungssatz</vt:lpstr>
      <vt:lpstr>Raumbuch!Drucktitel</vt:lpstr>
    </vt:vector>
  </TitlesOfParts>
  <Company>Stadt Mülheim an der Ruhr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Langenheim, Dirk</dc:creator>
  <cp:lastModifiedBy>Gangfuss, Sabine</cp:lastModifiedBy>
  <cp:lastPrinted>2014-02-18T14:02:46Z</cp:lastPrinted>
  <dcterms:created xsi:type="dcterms:W3CDTF">2012-06-29T09:58:25Z</dcterms:created>
  <dcterms:modified xsi:type="dcterms:W3CDTF">2024-07-19T05:54:01Z</dcterms:modified>
</cp:coreProperties>
</file>