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Raumbuch!$A$1:$T$34</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4" i="3"/>
  <c r="G30" i="3" l="1"/>
  <c r="N26" i="3"/>
  <c r="O26" i="3" s="1"/>
  <c r="N27" i="3"/>
  <c r="N28" i="3"/>
  <c r="N29" i="3"/>
  <c r="O29" i="3" s="1"/>
  <c r="J29" i="3"/>
  <c r="K29" i="3" s="1"/>
  <c r="J28" i="3"/>
  <c r="K28" i="3" s="1"/>
  <c r="J27" i="3"/>
  <c r="K27" i="3" s="1"/>
  <c r="J26" i="3"/>
  <c r="K26" i="3" s="1"/>
  <c r="J25" i="3"/>
  <c r="K25" i="3" s="1"/>
  <c r="N25" i="3"/>
  <c r="O28" i="3" l="1"/>
  <c r="O27" i="3"/>
  <c r="O25" i="3"/>
  <c r="N4" i="3" l="1"/>
  <c r="N8" i="3"/>
  <c r="O8" i="3" s="1"/>
  <c r="N10" i="3"/>
  <c r="N11" i="3"/>
  <c r="O11" i="3" s="1"/>
  <c r="N12" i="3"/>
  <c r="O12" i="3" s="1"/>
  <c r="N13" i="3"/>
  <c r="O13" i="3" s="1"/>
  <c r="N15" i="3"/>
  <c r="N19" i="3"/>
  <c r="N20" i="3"/>
  <c r="O20" i="3" s="1"/>
  <c r="N21" i="3"/>
  <c r="N23" i="3"/>
  <c r="O23" i="3" s="1"/>
  <c r="N24" i="3"/>
  <c r="O24" i="3" s="1"/>
  <c r="J14" i="3"/>
  <c r="K14" i="3" s="1"/>
  <c r="J15" i="3"/>
  <c r="K15" i="3" s="1"/>
  <c r="J16" i="3"/>
  <c r="K16" i="3" s="1"/>
  <c r="J17" i="3"/>
  <c r="K17" i="3" s="1"/>
  <c r="J18" i="3"/>
  <c r="K18" i="3" s="1"/>
  <c r="J19" i="3"/>
  <c r="K19" i="3" s="1"/>
  <c r="J20" i="3"/>
  <c r="K20" i="3" s="1"/>
  <c r="J21" i="3"/>
  <c r="K21" i="3" s="1"/>
  <c r="J22" i="3"/>
  <c r="K22" i="3" s="1"/>
  <c r="J23" i="3"/>
  <c r="K23" i="3" s="1"/>
  <c r="J24" i="3"/>
  <c r="K24" i="3" s="1"/>
  <c r="J4" i="3"/>
  <c r="K4" i="3" s="1"/>
  <c r="J5" i="3"/>
  <c r="K5" i="3" s="1"/>
  <c r="J6" i="3"/>
  <c r="K6" i="3" s="1"/>
  <c r="J7" i="3"/>
  <c r="K7" i="3" s="1"/>
  <c r="J8" i="3"/>
  <c r="K8" i="3" s="1"/>
  <c r="J9" i="3"/>
  <c r="K9" i="3" s="1"/>
  <c r="J10" i="3"/>
  <c r="K10" i="3" s="1"/>
  <c r="J11" i="3"/>
  <c r="K11" i="3" s="1"/>
  <c r="J12" i="3"/>
  <c r="K12" i="3" s="1"/>
  <c r="J13" i="3"/>
  <c r="K13" i="3" s="1"/>
  <c r="C6" i="5"/>
  <c r="C7" i="5"/>
  <c r="C8" i="5"/>
  <c r="C9" i="5"/>
  <c r="C10" i="5"/>
  <c r="B11" i="5"/>
  <c r="B29" i="5" s="1"/>
  <c r="B40" i="5"/>
  <c r="C13" i="5"/>
  <c r="C14" i="5"/>
  <c r="C15" i="5"/>
  <c r="C16" i="5"/>
  <c r="C17" i="5"/>
  <c r="C18" i="5"/>
  <c r="C19" i="5"/>
  <c r="C20" i="5"/>
  <c r="C21" i="5"/>
  <c r="B22" i="5"/>
  <c r="C24" i="5"/>
  <c r="C25" i="5"/>
  <c r="C26" i="5"/>
  <c r="B27" i="5"/>
  <c r="C28" i="5"/>
  <c r="C31" i="5"/>
  <c r="C32" i="5"/>
  <c r="C33" i="5"/>
  <c r="C34" i="5"/>
  <c r="C35" i="5"/>
  <c r="C36" i="5"/>
  <c r="C37" i="5"/>
  <c r="C38" i="5"/>
  <c r="B39" i="5"/>
  <c r="K30" i="3" l="1"/>
  <c r="C11" i="5"/>
  <c r="O4" i="3"/>
  <c r="N17" i="3"/>
  <c r="O17" i="3" s="1"/>
  <c r="N16" i="3"/>
  <c r="O16" i="3" s="1"/>
  <c r="N14" i="3"/>
  <c r="O14" i="3" s="1"/>
  <c r="N9" i="3"/>
  <c r="O9" i="3" s="1"/>
  <c r="N6" i="3"/>
  <c r="O6" i="3" s="1"/>
  <c r="N5" i="3"/>
  <c r="O5" i="3" s="1"/>
  <c r="N22" i="3"/>
  <c r="O22" i="3" s="1"/>
  <c r="N18" i="3"/>
  <c r="O18" i="3" s="1"/>
  <c r="N7" i="3"/>
  <c r="O7" i="3" s="1"/>
  <c r="C22" i="5"/>
  <c r="C39" i="5"/>
  <c r="C27" i="5"/>
  <c r="C29" i="5" s="1"/>
  <c r="O19" i="3"/>
  <c r="O10" i="3"/>
  <c r="O21" i="3"/>
  <c r="O15" i="3"/>
  <c r="O30" i="3" l="1"/>
  <c r="N30" i="3"/>
  <c r="C40" i="5"/>
  <c r="C42" i="5" s="1"/>
  <c r="P9" i="3" s="1"/>
  <c r="Q9" i="3" s="1"/>
  <c r="R9" i="3" s="1"/>
  <c r="P18" i="3"/>
  <c r="Q18" i="3" s="1"/>
  <c r="R18" i="3" s="1"/>
  <c r="P21" i="3" l="1"/>
  <c r="Q21" i="3" s="1"/>
  <c r="R21" i="3" s="1"/>
  <c r="P5" i="3"/>
  <c r="Q5" i="3" s="1"/>
  <c r="R5" i="3" s="1"/>
  <c r="P28" i="3"/>
  <c r="Q28" i="3" s="1"/>
  <c r="R28" i="3" s="1"/>
  <c r="P27" i="3"/>
  <c r="Q27" i="3" s="1"/>
  <c r="R27" i="3" s="1"/>
  <c r="P29" i="3"/>
  <c r="Q29" i="3" s="1"/>
  <c r="R29" i="3" s="1"/>
  <c r="P26" i="3"/>
  <c r="Q26" i="3" s="1"/>
  <c r="R26" i="3" s="1"/>
  <c r="P25" i="3"/>
  <c r="Q25" i="3" s="1"/>
  <c r="R25" i="3" s="1"/>
  <c r="P19" i="3"/>
  <c r="Q19" i="3" s="1"/>
  <c r="R19" i="3" s="1"/>
  <c r="P15" i="3"/>
  <c r="Q15" i="3" s="1"/>
  <c r="R15" i="3" s="1"/>
  <c r="P11" i="3"/>
  <c r="Q11" i="3" s="1"/>
  <c r="R11" i="3" s="1"/>
  <c r="P12" i="3"/>
  <c r="Q12" i="3" s="1"/>
  <c r="R12" i="3" s="1"/>
  <c r="P23" i="3"/>
  <c r="Q23" i="3" s="1"/>
  <c r="R23" i="3" s="1"/>
  <c r="P6" i="3"/>
  <c r="Q6" i="3" s="1"/>
  <c r="R6" i="3" s="1"/>
  <c r="P24" i="3"/>
  <c r="Q24" i="3" s="1"/>
  <c r="R24" i="3" s="1"/>
  <c r="P17" i="3"/>
  <c r="Q17" i="3" s="1"/>
  <c r="R17" i="3" s="1"/>
  <c r="P10" i="3"/>
  <c r="Q10" i="3" s="1"/>
  <c r="R10" i="3" s="1"/>
  <c r="P13" i="3"/>
  <c r="Q13" i="3" s="1"/>
  <c r="R13" i="3" s="1"/>
  <c r="P7" i="3"/>
  <c r="Q7" i="3" s="1"/>
  <c r="R7" i="3" s="1"/>
  <c r="P16" i="3"/>
  <c r="Q16" i="3" s="1"/>
  <c r="R16" i="3" s="1"/>
  <c r="P20" i="3"/>
  <c r="Q20" i="3" s="1"/>
  <c r="R20" i="3" s="1"/>
  <c r="P4" i="3"/>
  <c r="Q4" i="3" s="1"/>
  <c r="P22" i="3"/>
  <c r="Q22" i="3" s="1"/>
  <c r="R22" i="3" s="1"/>
  <c r="P14" i="3"/>
  <c r="Q14" i="3" s="1"/>
  <c r="R14" i="3" s="1"/>
  <c r="P8" i="3"/>
  <c r="Q8" i="3" s="1"/>
  <c r="R8" i="3" s="1"/>
  <c r="Q30" i="3" l="1"/>
  <c r="P30" i="3"/>
  <c r="R4" i="3"/>
  <c r="R30" i="3" l="1"/>
  <c r="C12" i="2" s="1"/>
  <c r="C16" i="2" s="1"/>
</calcChain>
</file>

<file path=xl/sharedStrings.xml><?xml version="1.0" encoding="utf-8"?>
<sst xmlns="http://schemas.openxmlformats.org/spreadsheetml/2006/main" count="294" uniqueCount="135">
  <si>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</si>
  <si>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</si>
  <si>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</si>
  <si>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</si>
  <si>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</si>
  <si>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</si>
  <si>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</si>
  <si>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</si>
  <si>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</si>
  <si>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</si>
  <si>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</si>
  <si>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</si>
  <si>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</si>
  <si>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</si>
  <si>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</si>
  <si>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</si>
  <si>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</si>
  <si>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</si>
  <si>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</si>
  <si>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</si>
  <si>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</si>
  <si>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</si>
  <si>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</si>
  <si>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</si>
  <si>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</si>
  <si>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</si>
  <si>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</si>
  <si>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</si>
  <si>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</si>
  <si>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</si>
  <si>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</si>
  <si>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</si>
  <si>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</si>
  <si>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</si>
  <si>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</si>
  <si>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</si>
  <si>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</si>
  <si>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</si>
  <si>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</si>
  <si>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</si>
  <si>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</si>
  <si>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</si>
  <si>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</si>
  <si>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</si>
  <si>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</si>
  <si>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</si>
  <si>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</si>
  <si>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</si>
  <si>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</si>
  <si>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</si>
  <si>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</si>
  <si>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</si>
  <si>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</si>
  <si>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</si>
  <si>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</si>
  <si>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</si>
  <si>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</si>
  <si>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</si>
  <si>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</si>
  <si>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</si>
  <si>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</si>
  <si>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</si>
  <si>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</si>
  <si>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</si>
  <si>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</si>
  <si>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</si>
  <si>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</si>
  <si>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</si>
  <si>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</si>
  <si>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</si>
  <si>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</si>
  <si>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</si>
  <si>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</si>
  <si>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</si>
  <si>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</si>
  <si>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</si>
  <si>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</si>
  <si>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</si>
  <si>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</si>
  <si>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</si>
  <si>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</si>
  <si>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</si>
  <si>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</si>
  <si>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</si>
  <si>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</si>
  <si>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</si>
  <si>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G05</t>
  </si>
  <si>
    <t>Verkehrsfl. Flure, Eingangsb. Täglich - TE, Jugendheime</t>
  </si>
  <si>
    <t>H05</t>
  </si>
  <si>
    <t>Verkehrsfl. Flure, Intervall - TE, Jugendheime</t>
  </si>
  <si>
    <t>I05</t>
  </si>
  <si>
    <t>Sanitärräume - TE, Jugendheime</t>
  </si>
  <si>
    <t>K05</t>
  </si>
  <si>
    <t>Lehrküchen - TE, Jugendheime</t>
  </si>
  <si>
    <t>O05</t>
  </si>
  <si>
    <t>Gruppenräume - TE, Jugendheime</t>
  </si>
  <si>
    <t>P05</t>
  </si>
  <si>
    <t>Bewegungsraum - TE, Jugendheime</t>
  </si>
  <si>
    <t>Fläche</t>
  </si>
  <si>
    <t>5</t>
  </si>
  <si>
    <t>Küche</t>
  </si>
  <si>
    <t>Gemeinschaftsraum</t>
  </si>
  <si>
    <t>Fliesen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</si>
  <si>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</si>
  <si>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</si>
  <si>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001</t>
  </si>
  <si>
    <t>002</t>
  </si>
  <si>
    <t>003</t>
  </si>
  <si>
    <t>004</t>
  </si>
  <si>
    <t>005</t>
  </si>
  <si>
    <t>006</t>
  </si>
  <si>
    <t>007</t>
  </si>
  <si>
    <t>008</t>
  </si>
  <si>
    <t>009</t>
  </si>
  <si>
    <t>010</t>
  </si>
  <si>
    <t>011</t>
  </si>
  <si>
    <t>012</t>
  </si>
  <si>
    <t>013</t>
  </si>
  <si>
    <t>015</t>
  </si>
  <si>
    <t>016</t>
  </si>
  <si>
    <t>017</t>
  </si>
  <si>
    <t>018</t>
  </si>
  <si>
    <t>Flur, Halle</t>
  </si>
  <si>
    <t>Sanitärraum</t>
  </si>
  <si>
    <t>Büroraum</t>
  </si>
  <si>
    <t>Garderobe</t>
  </si>
  <si>
    <t>Pausenraum</t>
  </si>
  <si>
    <t>PVC</t>
  </si>
  <si>
    <t>Teppich</t>
  </si>
  <si>
    <t>R05</t>
  </si>
  <si>
    <t>EG</t>
  </si>
  <si>
    <t>1. OG</t>
  </si>
  <si>
    <t>Treppenhaus</t>
  </si>
  <si>
    <t>TE Otto Hahn Str. HG 604</t>
  </si>
  <si>
    <t>Sozialraum - TE, Jugendheime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</si>
</sst>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5">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0" fontId="29" fillId="0" borderId="19" xfId="0" applyFont="1" applyBorder="1" applyAlignment="1" applyProtection="1">
      <alignment horizontal="center"/>
      <protection hidden="1"/>
    </xf>
    <xf numFmtId="1" fontId="29" fillId="0" borderId="19" xfId="0" applyNumberFormat="1" applyFont="1" applyBorder="1" applyAlignment="1" applyProtection="1">
      <alignment horizontal="center"/>
      <protection hidden="1"/>
    </xf>
    <xf numFmtId="0" fontId="29" fillId="0" borderId="19" xfId="0" applyFont="1" applyBorder="1"/>
    <xf numFmtId="164" fontId="29" fillId="0" borderId="0" xfId="0" applyNumberFormat="1" applyFont="1" applyFill="1" applyAlignment="1" applyProtection="1">
      <alignment horizontal="center"/>
      <protection hidden="1"/>
    </xf>
    <xf numFmtId="0" fontId="28" fillId="0" borderId="19" xfId="0" applyFont="1" applyFill="1" applyBorder="1"/>
    <xf numFmtId="44" fontId="29" fillId="0" borderId="0" xfId="42" applyFont="1" applyFill="1" applyAlignment="1" applyProtection="1">
      <alignment horizontal="center"/>
      <protection hidden="1"/>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103</v>
      </c>
    </row>
    <row r="8" spans="1:2" x14ac:dyDescent="0.2">
      <c r="A8" s="54"/>
    </row>
    <row r="9" spans="1:2" ht="146.25" x14ac:dyDescent="0.2">
      <c r="A9" s="54" t="s">
        <v>104</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qhy6QdIhE4Meyno6ECADBkXbdMNpDDxkAsuLlaRslkVBj9VtjPieJq3S4ZVJjL+tJ5u436wHCEHvt0NZpQaF+A==" saltValue="nk0qqnlG1VquIPeriwuj6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9"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11" t="s">
        <v>2</v>
      </c>
      <c r="B1" s="111"/>
      <c r="C1" s="111"/>
      <c r="D1" s="57"/>
      <c r="E1" s="111" t="s">
        <v>3</v>
      </c>
      <c r="F1" s="111"/>
      <c r="G1" s="58"/>
      <c r="H1" s="57"/>
      <c r="I1" s="57"/>
      <c r="J1" s="57"/>
      <c r="K1" s="57"/>
    </row>
    <row r="2" spans="1:11" x14ac:dyDescent="0.2">
      <c r="A2" s="59"/>
      <c r="B2" s="112" t="s">
        <v>4</v>
      </c>
      <c r="C2" s="114"/>
      <c r="D2" s="57"/>
      <c r="E2" s="59"/>
      <c r="F2" s="60" t="s">
        <v>5</v>
      </c>
      <c r="G2" s="109"/>
      <c r="H2" s="109"/>
      <c r="I2" s="109"/>
      <c r="J2" s="109"/>
      <c r="K2" s="110"/>
    </row>
    <row r="3" spans="1:11" x14ac:dyDescent="0.2">
      <c r="A3" s="59"/>
      <c r="B3" s="113"/>
      <c r="C3" s="115"/>
      <c r="D3" s="57"/>
      <c r="E3" s="59"/>
      <c r="F3" s="61" t="s">
        <v>6</v>
      </c>
      <c r="G3" s="101"/>
      <c r="H3" s="101"/>
      <c r="I3" s="101"/>
      <c r="J3" s="101"/>
      <c r="K3" s="102"/>
    </row>
    <row r="4" spans="1:11" x14ac:dyDescent="0.2">
      <c r="A4" s="59"/>
      <c r="B4" s="61" t="s">
        <v>7</v>
      </c>
      <c r="C4" s="3"/>
      <c r="D4" s="57"/>
      <c r="E4" s="59"/>
      <c r="F4" s="61" t="s">
        <v>8</v>
      </c>
      <c r="G4" s="101"/>
      <c r="H4" s="101"/>
      <c r="I4" s="101"/>
      <c r="J4" s="101"/>
      <c r="K4" s="102"/>
    </row>
    <row r="5" spans="1:11" x14ac:dyDescent="0.2">
      <c r="A5" s="59"/>
      <c r="B5" s="61" t="s">
        <v>9</v>
      </c>
      <c r="C5" s="4"/>
      <c r="D5" s="57"/>
      <c r="E5" s="59"/>
      <c r="F5" s="61" t="s">
        <v>10</v>
      </c>
      <c r="G5" s="101"/>
      <c r="H5" s="101"/>
      <c r="I5" s="101"/>
      <c r="J5" s="101"/>
      <c r="K5" s="102"/>
    </row>
    <row r="6" spans="1:11" x14ac:dyDescent="0.2">
      <c r="A6" s="59"/>
      <c r="B6" s="61" t="s">
        <v>11</v>
      </c>
      <c r="C6" s="3"/>
      <c r="D6" s="57"/>
      <c r="E6" s="59"/>
      <c r="F6" s="61" t="s">
        <v>12</v>
      </c>
      <c r="G6" s="101"/>
      <c r="H6" s="101"/>
      <c r="I6" s="101"/>
      <c r="J6" s="101"/>
      <c r="K6" s="102"/>
    </row>
    <row r="7" spans="1:11" ht="13.5" thickBot="1" x14ac:dyDescent="0.25">
      <c r="A7" s="59"/>
      <c r="B7" s="61" t="s">
        <v>10</v>
      </c>
      <c r="C7" s="3"/>
      <c r="D7" s="57"/>
      <c r="E7" s="59"/>
      <c r="F7" s="62" t="s">
        <v>13</v>
      </c>
      <c r="G7" s="103"/>
      <c r="H7" s="104"/>
      <c r="I7" s="104"/>
      <c r="J7" s="104"/>
      <c r="K7" s="105"/>
    </row>
    <row r="8" spans="1:11" x14ac:dyDescent="0.2">
      <c r="A8" s="59"/>
      <c r="B8" s="61" t="s">
        <v>12</v>
      </c>
      <c r="C8" s="3"/>
      <c r="D8" s="57"/>
      <c r="E8" s="7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7" t="s">
        <v>81</v>
      </c>
      <c r="B11" s="107"/>
      <c r="C11" s="107"/>
      <c r="D11" s="64"/>
      <c r="E11" s="64"/>
      <c r="F11" s="108"/>
      <c r="G11" s="108"/>
      <c r="H11" s="108"/>
      <c r="I11" s="65"/>
      <c r="J11" s="66"/>
      <c r="K11" s="65"/>
    </row>
    <row r="12" spans="1:11" s="7" customFormat="1" ht="30" customHeight="1" thickBot="1" x14ac:dyDescent="0.25">
      <c r="A12" s="67"/>
      <c r="B12" s="68"/>
      <c r="C12" s="69" t="e">
        <f>SUM(Raumbuch!R30)</f>
        <v>#DIV/0!</v>
      </c>
      <c r="D12" s="67"/>
      <c r="E12" s="67"/>
      <c r="F12" s="108"/>
      <c r="G12" s="108"/>
      <c r="H12" s="108"/>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7" t="s">
        <v>14</v>
      </c>
      <c r="B15" s="107"/>
      <c r="C15" s="107"/>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7" t="s">
        <v>15</v>
      </c>
      <c r="B18" s="107"/>
      <c r="C18" s="107"/>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7" t="s">
        <v>17</v>
      </c>
      <c r="B21" s="107"/>
      <c r="C21" s="107"/>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7" t="s">
        <v>18</v>
      </c>
      <c r="B24" s="107"/>
      <c r="C24" s="107"/>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in90+WnswR6N1FS4OjvtIIPwmy4Iz+GOyk2Z7BmTEzpiiNl+8zJNg37kdS4JGWiZa0eKDXsCvev017tri9aFdQ==" saltValue="9dxf+58HWBOYjAskczBSvw=="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zoomScale="80" zoomScaleNormal="80" workbookViewId="0">
      <pane ySplit="3" topLeftCell="A4" activePane="bottomLeft" state="frozen"/>
      <selection pane="bottomLeft" activeCell="A4" sqref="A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9.85546875" style="34" customWidth="1"/>
    <col min="7" max="7" width="15.5703125" style="35" customWidth="1"/>
    <col min="8" max="8" width="14" style="34" customWidth="1"/>
    <col min="9" max="9" width="3.1406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7" width="18.42578125" style="37" bestFit="1" customWidth="1"/>
    <col min="18"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1" t="s">
        <v>69</v>
      </c>
      <c r="N3" s="40" t="s">
        <v>75</v>
      </c>
      <c r="O3" s="41" t="s">
        <v>78</v>
      </c>
      <c r="P3" s="42" t="s">
        <v>25</v>
      </c>
      <c r="Q3" s="43" t="s">
        <v>73</v>
      </c>
      <c r="R3" s="43" t="s">
        <v>79</v>
      </c>
    </row>
    <row r="4" spans="1:18" ht="24.95" customHeight="1" x14ac:dyDescent="0.2">
      <c r="A4" s="95" t="s">
        <v>133</v>
      </c>
      <c r="B4" s="95" t="s">
        <v>130</v>
      </c>
      <c r="C4" s="97" t="s">
        <v>105</v>
      </c>
      <c r="D4" s="97" t="s">
        <v>122</v>
      </c>
      <c r="E4" s="97" t="s">
        <v>86</v>
      </c>
      <c r="F4" s="97" t="s">
        <v>127</v>
      </c>
      <c r="G4" s="97">
        <v>53.48</v>
      </c>
      <c r="H4" s="78" t="s">
        <v>99</v>
      </c>
      <c r="I4" s="78"/>
      <c r="J4" s="79">
        <f t="shared" ref="J4:J29" si="0">H4*$E$1/5</f>
        <v>232</v>
      </c>
      <c r="K4" s="44">
        <f>G4*J4</f>
        <v>12407.359999999999</v>
      </c>
      <c r="L4" s="33">
        <f>VLOOKUP(E4,'Raumgruppen - Leistungen'!$A$3:$D$10,4)*$M4</f>
        <v>0</v>
      </c>
      <c r="M4" s="82">
        <v>1</v>
      </c>
      <c r="N4" s="44" t="e">
        <f>G4/L4</f>
        <v>#DIV/0!</v>
      </c>
      <c r="O4" s="45" t="e">
        <f t="shared" ref="O4:O13" si="1">N4*H4</f>
        <v>#DIV/0!</v>
      </c>
      <c r="P4" s="46" t="e">
        <f>N4*Stundenverrechnungssatz!$C$42</f>
        <v>#DIV/0!</v>
      </c>
      <c r="Q4" s="39" t="e">
        <f t="shared" ref="Q4:Q13" si="2">J4*P4</f>
        <v>#DIV/0!</v>
      </c>
      <c r="R4" s="39" t="e">
        <f t="shared" ref="R4:R13" si="3">Q4/12</f>
        <v>#DIV/0!</v>
      </c>
    </row>
    <row r="5" spans="1:18" ht="24.95" customHeight="1" x14ac:dyDescent="0.2">
      <c r="A5" s="95" t="s">
        <v>133</v>
      </c>
      <c r="B5" s="95" t="s">
        <v>130</v>
      </c>
      <c r="C5" s="97" t="s">
        <v>106</v>
      </c>
      <c r="D5" s="97" t="s">
        <v>122</v>
      </c>
      <c r="E5" s="97" t="s">
        <v>86</v>
      </c>
      <c r="F5" s="97" t="s">
        <v>102</v>
      </c>
      <c r="G5" s="97">
        <v>6.41</v>
      </c>
      <c r="H5" s="78" t="s">
        <v>99</v>
      </c>
      <c r="I5" s="78"/>
      <c r="J5" s="79">
        <f t="shared" si="0"/>
        <v>232</v>
      </c>
      <c r="K5" s="44">
        <f t="shared" ref="K5:K29" si="4">G5*J5</f>
        <v>1487.1200000000001</v>
      </c>
      <c r="L5" s="33">
        <f>VLOOKUP(E5,'Raumgruppen - Leistungen'!$A$3:$D$10,4)*$M5</f>
        <v>0</v>
      </c>
      <c r="M5" s="82">
        <v>1</v>
      </c>
      <c r="N5" s="44" t="e">
        <f t="shared" ref="N5:N29" si="5">G5/L5</f>
        <v>#DIV/0!</v>
      </c>
      <c r="O5" s="45" t="e">
        <f t="shared" si="1"/>
        <v>#DIV/0!</v>
      </c>
      <c r="P5" s="46" t="e">
        <f>N5*Stundenverrechnungssatz!$C$42</f>
        <v>#DIV/0!</v>
      </c>
      <c r="Q5" s="39" t="e">
        <f t="shared" si="2"/>
        <v>#DIV/0!</v>
      </c>
      <c r="R5" s="39" t="e">
        <f t="shared" si="3"/>
        <v>#DIV/0!</v>
      </c>
    </row>
    <row r="6" spans="1:18" ht="24.95" customHeight="1" x14ac:dyDescent="0.2">
      <c r="A6" s="95" t="s">
        <v>133</v>
      </c>
      <c r="B6" s="95" t="s">
        <v>130</v>
      </c>
      <c r="C6" s="97" t="s">
        <v>108</v>
      </c>
      <c r="D6" s="97" t="s">
        <v>101</v>
      </c>
      <c r="E6" s="97" t="s">
        <v>94</v>
      </c>
      <c r="F6" s="97" t="s">
        <v>127</v>
      </c>
      <c r="G6" s="97">
        <v>53.92</v>
      </c>
      <c r="H6" s="78" t="s">
        <v>99</v>
      </c>
      <c r="I6" s="78"/>
      <c r="J6" s="79">
        <f t="shared" si="0"/>
        <v>232</v>
      </c>
      <c r="K6" s="44">
        <f t="shared" si="4"/>
        <v>12509.44</v>
      </c>
      <c r="L6" s="33">
        <f>VLOOKUP(E6,'Raumgruppen - Leistungen'!$A$3:$D$10,4)*$M6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95" t="s">
        <v>133</v>
      </c>
      <c r="B7" s="95" t="s">
        <v>130</v>
      </c>
      <c r="C7" s="97" t="s">
        <v>109</v>
      </c>
      <c r="D7" s="97" t="s">
        <v>101</v>
      </c>
      <c r="E7" s="97" t="s">
        <v>94</v>
      </c>
      <c r="F7" s="97" t="s">
        <v>127</v>
      </c>
      <c r="G7" s="97">
        <v>19.21</v>
      </c>
      <c r="H7" s="78" t="s">
        <v>99</v>
      </c>
      <c r="I7" s="78"/>
      <c r="J7" s="79">
        <f t="shared" si="0"/>
        <v>232</v>
      </c>
      <c r="K7" s="44">
        <f t="shared" si="4"/>
        <v>4456.72</v>
      </c>
      <c r="L7" s="33">
        <f>VLOOKUP(E7,'Raumgruppen - Leistungen'!$A$3:$D$10,4)*$M7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95" t="s">
        <v>133</v>
      </c>
      <c r="B8" s="95" t="s">
        <v>130</v>
      </c>
      <c r="C8" s="97" t="s">
        <v>111</v>
      </c>
      <c r="D8" s="97" t="s">
        <v>123</v>
      </c>
      <c r="E8" s="97" t="s">
        <v>90</v>
      </c>
      <c r="F8" s="97" t="s">
        <v>102</v>
      </c>
      <c r="G8" s="97">
        <v>10.18</v>
      </c>
      <c r="H8" s="78" t="s">
        <v>99</v>
      </c>
      <c r="I8" s="78"/>
      <c r="J8" s="79">
        <f t="shared" si="0"/>
        <v>232</v>
      </c>
      <c r="K8" s="44">
        <f t="shared" si="4"/>
        <v>2361.7599999999998</v>
      </c>
      <c r="L8" s="33">
        <f>VLOOKUP(E8,'Raumgruppen - Leistungen'!$A$3:$D$10,4)*$M8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95" t="s">
        <v>133</v>
      </c>
      <c r="B9" s="95" t="s">
        <v>130</v>
      </c>
      <c r="C9" s="97" t="s">
        <v>112</v>
      </c>
      <c r="D9" s="97" t="s">
        <v>101</v>
      </c>
      <c r="E9" s="97" t="s">
        <v>94</v>
      </c>
      <c r="F9" s="97" t="s">
        <v>128</v>
      </c>
      <c r="G9" s="97">
        <v>9.43</v>
      </c>
      <c r="H9" s="78" t="s">
        <v>99</v>
      </c>
      <c r="I9" s="78"/>
      <c r="J9" s="79">
        <f t="shared" si="0"/>
        <v>232</v>
      </c>
      <c r="K9" s="44">
        <f t="shared" si="4"/>
        <v>2187.7599999999998</v>
      </c>
      <c r="L9" s="33">
        <f>VLOOKUP(E9,'Raumgruppen - Leistungen'!$A$3:$D$10,4)*$M9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95" t="s">
        <v>133</v>
      </c>
      <c r="B10" s="95" t="s">
        <v>130</v>
      </c>
      <c r="C10" s="97" t="s">
        <v>113</v>
      </c>
      <c r="D10" s="97" t="s">
        <v>124</v>
      </c>
      <c r="E10" s="97" t="s">
        <v>84</v>
      </c>
      <c r="F10" s="97" t="s">
        <v>127</v>
      </c>
      <c r="G10" s="97">
        <v>12.93</v>
      </c>
      <c r="H10" s="78" t="s">
        <v>99</v>
      </c>
      <c r="I10" s="78"/>
      <c r="J10" s="79">
        <f t="shared" si="0"/>
        <v>232</v>
      </c>
      <c r="K10" s="44">
        <f t="shared" si="4"/>
        <v>2999.7599999999998</v>
      </c>
      <c r="L10" s="33">
        <f>VLOOKUP(E10,'Raumgruppen - Leistungen'!$A$3:$D$10,4)*$M10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95" t="s">
        <v>133</v>
      </c>
      <c r="B11" s="95" t="s">
        <v>130</v>
      </c>
      <c r="C11" s="97" t="s">
        <v>114</v>
      </c>
      <c r="D11" s="97" t="s">
        <v>123</v>
      </c>
      <c r="E11" s="97" t="s">
        <v>90</v>
      </c>
      <c r="F11" s="97" t="s">
        <v>102</v>
      </c>
      <c r="G11" s="97">
        <v>10.18</v>
      </c>
      <c r="H11" s="78" t="s">
        <v>99</v>
      </c>
      <c r="I11" s="78"/>
      <c r="J11" s="79">
        <f t="shared" si="0"/>
        <v>232</v>
      </c>
      <c r="K11" s="44">
        <f t="shared" si="4"/>
        <v>2361.7599999999998</v>
      </c>
      <c r="L11" s="33">
        <f>VLOOKUP(E11,'Raumgruppen - Leistungen'!$A$3:$D$10,4)*$M11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95" t="s">
        <v>133</v>
      </c>
      <c r="B12" s="95" t="s">
        <v>130</v>
      </c>
      <c r="C12" s="97" t="s">
        <v>116</v>
      </c>
      <c r="D12" s="97" t="s">
        <v>101</v>
      </c>
      <c r="E12" s="97" t="s">
        <v>94</v>
      </c>
      <c r="F12" s="97" t="s">
        <v>127</v>
      </c>
      <c r="G12" s="97">
        <v>19.21</v>
      </c>
      <c r="H12" s="78" t="s">
        <v>99</v>
      </c>
      <c r="I12" s="78"/>
      <c r="J12" s="79">
        <f t="shared" si="0"/>
        <v>232</v>
      </c>
      <c r="K12" s="44">
        <f t="shared" si="4"/>
        <v>4456.72</v>
      </c>
      <c r="L12" s="33">
        <f>VLOOKUP(E12,'Raumgruppen - Leistungen'!$A$3:$D$10,4)*$M12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95" t="s">
        <v>133</v>
      </c>
      <c r="B13" s="95" t="s">
        <v>130</v>
      </c>
      <c r="C13" s="97" t="s">
        <v>117</v>
      </c>
      <c r="D13" s="97" t="s">
        <v>101</v>
      </c>
      <c r="E13" s="97" t="s">
        <v>94</v>
      </c>
      <c r="F13" s="97" t="s">
        <v>127</v>
      </c>
      <c r="G13" s="97">
        <v>53.92</v>
      </c>
      <c r="H13" s="95" t="s">
        <v>99</v>
      </c>
      <c r="I13" s="95"/>
      <c r="J13" s="96">
        <f t="shared" si="0"/>
        <v>232</v>
      </c>
      <c r="K13" s="44">
        <f t="shared" si="4"/>
        <v>12509.44</v>
      </c>
      <c r="L13" s="33">
        <f>VLOOKUP(E13,'Raumgruppen - Leistungen'!$A$3:$D$10,4)*$M13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95" t="s">
        <v>133</v>
      </c>
      <c r="B14" s="95" t="s">
        <v>130</v>
      </c>
      <c r="C14" s="97" t="s">
        <v>119</v>
      </c>
      <c r="D14" s="97" t="s">
        <v>123</v>
      </c>
      <c r="E14" s="97" t="s">
        <v>90</v>
      </c>
      <c r="F14" s="97" t="s">
        <v>102</v>
      </c>
      <c r="G14" s="97">
        <v>8.39</v>
      </c>
      <c r="H14" s="95" t="s">
        <v>99</v>
      </c>
      <c r="I14" s="95"/>
      <c r="J14" s="96">
        <f t="shared" si="0"/>
        <v>232</v>
      </c>
      <c r="K14" s="44">
        <f t="shared" si="4"/>
        <v>1946.48</v>
      </c>
      <c r="L14" s="33">
        <f>VLOOKUP(E14,'Raumgruppen - Leistungen'!$A$3:$D$10,4)*$M14</f>
        <v>0</v>
      </c>
      <c r="M14" s="82">
        <v>1</v>
      </c>
      <c r="N14" s="44" t="e">
        <f t="shared" si="5"/>
        <v>#DIV/0!</v>
      </c>
      <c r="O14" s="45" t="e">
        <f t="shared" ref="O14:O29" si="6">N14*H14</f>
        <v>#DIV/0!</v>
      </c>
      <c r="P14" s="46" t="e">
        <f>N14*Stundenverrechnungssatz!$C$42</f>
        <v>#DIV/0!</v>
      </c>
      <c r="Q14" s="39" t="e">
        <f t="shared" ref="Q14:Q29" si="7">J14*P14</f>
        <v>#DIV/0!</v>
      </c>
      <c r="R14" s="39" t="e">
        <f t="shared" ref="R14:R29" si="8">Q14/12</f>
        <v>#DIV/0!</v>
      </c>
    </row>
    <row r="15" spans="1:18" ht="24.95" customHeight="1" x14ac:dyDescent="0.2">
      <c r="A15" s="95" t="s">
        <v>133</v>
      </c>
      <c r="B15" s="95" t="s">
        <v>130</v>
      </c>
      <c r="C15" s="97" t="s">
        <v>120</v>
      </c>
      <c r="D15" s="97" t="s">
        <v>125</v>
      </c>
      <c r="E15" s="97" t="s">
        <v>86</v>
      </c>
      <c r="F15" s="97" t="s">
        <v>127</v>
      </c>
      <c r="G15" s="97">
        <v>7.21</v>
      </c>
      <c r="H15" s="95" t="s">
        <v>99</v>
      </c>
      <c r="I15" s="95"/>
      <c r="J15" s="96">
        <f t="shared" si="0"/>
        <v>232</v>
      </c>
      <c r="K15" s="44">
        <f t="shared" si="4"/>
        <v>1672.72</v>
      </c>
      <c r="L15" s="33">
        <f>VLOOKUP(E15,'Raumgruppen - Leistungen'!$A$3:$D$10,4)*$M15</f>
        <v>0</v>
      </c>
      <c r="M15" s="82">
        <v>1</v>
      </c>
      <c r="N15" s="44" t="e">
        <f t="shared" si="5"/>
        <v>#DIV/0!</v>
      </c>
      <c r="O15" s="45" t="e">
        <f t="shared" si="6"/>
        <v>#DIV/0!</v>
      </c>
      <c r="P15" s="46" t="e">
        <f>N15*Stundenverrechnungssatz!$C$42</f>
        <v>#DIV/0!</v>
      </c>
      <c r="Q15" s="39" t="e">
        <f t="shared" si="7"/>
        <v>#DIV/0!</v>
      </c>
      <c r="R15" s="39" t="e">
        <f t="shared" si="8"/>
        <v>#DIV/0!</v>
      </c>
    </row>
    <row r="16" spans="1:18" ht="24.95" customHeight="1" x14ac:dyDescent="0.2">
      <c r="A16" s="95" t="s">
        <v>133</v>
      </c>
      <c r="B16" s="95" t="s">
        <v>130</v>
      </c>
      <c r="C16" s="97" t="s">
        <v>121</v>
      </c>
      <c r="D16" s="97" t="s">
        <v>125</v>
      </c>
      <c r="E16" s="97" t="s">
        <v>86</v>
      </c>
      <c r="F16" s="97" t="s">
        <v>127</v>
      </c>
      <c r="G16" s="97">
        <v>7.44</v>
      </c>
      <c r="H16" s="95" t="s">
        <v>99</v>
      </c>
      <c r="I16" s="95"/>
      <c r="J16" s="96">
        <f t="shared" si="0"/>
        <v>232</v>
      </c>
      <c r="K16" s="44">
        <f t="shared" si="4"/>
        <v>1726.0800000000002</v>
      </c>
      <c r="L16" s="33">
        <f>VLOOKUP(E16,'Raumgruppen - Leistungen'!$A$3:$D$10,4)*$M16</f>
        <v>0</v>
      </c>
      <c r="M16" s="82">
        <v>1</v>
      </c>
      <c r="N16" s="44" t="e">
        <f t="shared" si="5"/>
        <v>#DIV/0!</v>
      </c>
      <c r="O16" s="45" t="e">
        <f t="shared" si="6"/>
        <v>#DIV/0!</v>
      </c>
      <c r="P16" s="46" t="e">
        <f>N16*Stundenverrechnungssatz!$C$42</f>
        <v>#DIV/0!</v>
      </c>
      <c r="Q16" s="39" t="e">
        <f t="shared" si="7"/>
        <v>#DIV/0!</v>
      </c>
      <c r="R16" s="39" t="e">
        <f t="shared" si="8"/>
        <v>#DIV/0!</v>
      </c>
    </row>
    <row r="17" spans="1:18" ht="24.95" customHeight="1" x14ac:dyDescent="0.2">
      <c r="A17" s="95" t="s">
        <v>133</v>
      </c>
      <c r="B17" s="95" t="s">
        <v>131</v>
      </c>
      <c r="C17" s="97" t="s">
        <v>105</v>
      </c>
      <c r="D17" s="97" t="s">
        <v>132</v>
      </c>
      <c r="E17" s="97" t="s">
        <v>88</v>
      </c>
      <c r="F17" s="97" t="s">
        <v>127</v>
      </c>
      <c r="G17" s="97">
        <v>11.02</v>
      </c>
      <c r="H17" s="95" t="s">
        <v>99</v>
      </c>
      <c r="I17" s="95"/>
      <c r="J17" s="96">
        <f t="shared" si="0"/>
        <v>232</v>
      </c>
      <c r="K17" s="44">
        <f t="shared" si="4"/>
        <v>2556.64</v>
      </c>
      <c r="L17" s="33">
        <f>VLOOKUP(E17,'Raumgruppen - Leistungen'!$A$3:$D$10,4)*$M17</f>
        <v>0</v>
      </c>
      <c r="M17" s="82">
        <v>1</v>
      </c>
      <c r="N17" s="44" t="e">
        <f t="shared" si="5"/>
        <v>#DIV/0!</v>
      </c>
      <c r="O17" s="45" t="e">
        <f t="shared" si="6"/>
        <v>#DIV/0!</v>
      </c>
      <c r="P17" s="46" t="e">
        <f>N17*Stundenverrechnungssatz!$C$42</f>
        <v>#DIV/0!</v>
      </c>
      <c r="Q17" s="39" t="e">
        <f t="shared" si="7"/>
        <v>#DIV/0!</v>
      </c>
      <c r="R17" s="39" t="e">
        <f t="shared" si="8"/>
        <v>#DIV/0!</v>
      </c>
    </row>
    <row r="18" spans="1:18" ht="24.95" customHeight="1" x14ac:dyDescent="0.2">
      <c r="A18" s="95" t="s">
        <v>133</v>
      </c>
      <c r="B18" s="95" t="s">
        <v>131</v>
      </c>
      <c r="C18" s="97" t="s">
        <v>106</v>
      </c>
      <c r="D18" s="97" t="s">
        <v>122</v>
      </c>
      <c r="E18" s="97" t="s">
        <v>86</v>
      </c>
      <c r="F18" s="97" t="s">
        <v>127</v>
      </c>
      <c r="G18" s="97">
        <v>18.62</v>
      </c>
      <c r="H18" s="95" t="s">
        <v>99</v>
      </c>
      <c r="I18" s="95"/>
      <c r="J18" s="96">
        <f t="shared" si="0"/>
        <v>232</v>
      </c>
      <c r="K18" s="44">
        <f t="shared" si="4"/>
        <v>4319.84</v>
      </c>
      <c r="L18" s="33">
        <f>VLOOKUP(E18,'Raumgruppen - Leistungen'!$A$3:$D$10,4)*$M18</f>
        <v>0</v>
      </c>
      <c r="M18" s="82">
        <v>1</v>
      </c>
      <c r="N18" s="44" t="e">
        <f t="shared" si="5"/>
        <v>#DIV/0!</v>
      </c>
      <c r="O18" s="45" t="e">
        <f t="shared" si="6"/>
        <v>#DIV/0!</v>
      </c>
      <c r="P18" s="46" t="e">
        <f>N18*Stundenverrechnungssatz!$C$42</f>
        <v>#DIV/0!</v>
      </c>
      <c r="Q18" s="39" t="e">
        <f t="shared" si="7"/>
        <v>#DIV/0!</v>
      </c>
      <c r="R18" s="39" t="e">
        <f t="shared" si="8"/>
        <v>#DIV/0!</v>
      </c>
    </row>
    <row r="19" spans="1:18" ht="24.95" customHeight="1" x14ac:dyDescent="0.2">
      <c r="A19" s="95" t="s">
        <v>133</v>
      </c>
      <c r="B19" s="95" t="s">
        <v>131</v>
      </c>
      <c r="C19" s="97" t="s">
        <v>107</v>
      </c>
      <c r="D19" s="97" t="s">
        <v>122</v>
      </c>
      <c r="E19" s="97" t="s">
        <v>86</v>
      </c>
      <c r="F19" s="97" t="s">
        <v>127</v>
      </c>
      <c r="G19" s="97">
        <v>12.85</v>
      </c>
      <c r="H19" s="95" t="s">
        <v>99</v>
      </c>
      <c r="I19" s="95"/>
      <c r="J19" s="96">
        <f t="shared" si="0"/>
        <v>232</v>
      </c>
      <c r="K19" s="44">
        <f t="shared" si="4"/>
        <v>2981.2</v>
      </c>
      <c r="L19" s="33">
        <f>VLOOKUP(E19,'Raumgruppen - Leistungen'!$A$3:$D$10,4)*$M19</f>
        <v>0</v>
      </c>
      <c r="M19" s="82">
        <v>1</v>
      </c>
      <c r="N19" s="44" t="e">
        <f t="shared" si="5"/>
        <v>#DIV/0!</v>
      </c>
      <c r="O19" s="45" t="e">
        <f t="shared" si="6"/>
        <v>#DIV/0!</v>
      </c>
      <c r="P19" s="46" t="e">
        <f>N19*Stundenverrechnungssatz!$C$42</f>
        <v>#DIV/0!</v>
      </c>
      <c r="Q19" s="39" t="e">
        <f t="shared" si="7"/>
        <v>#DIV/0!</v>
      </c>
      <c r="R19" s="39" t="e">
        <f t="shared" si="8"/>
        <v>#DIV/0!</v>
      </c>
    </row>
    <row r="20" spans="1:18" ht="24.95" customHeight="1" x14ac:dyDescent="0.2">
      <c r="A20" s="95" t="s">
        <v>133</v>
      </c>
      <c r="B20" s="95" t="s">
        <v>131</v>
      </c>
      <c r="C20" s="97" t="s">
        <v>108</v>
      </c>
      <c r="D20" s="97" t="s">
        <v>126</v>
      </c>
      <c r="E20" s="97" t="s">
        <v>129</v>
      </c>
      <c r="F20" s="97" t="s">
        <v>128</v>
      </c>
      <c r="G20" s="97">
        <v>11.91</v>
      </c>
      <c r="H20" s="95" t="s">
        <v>99</v>
      </c>
      <c r="I20" s="95"/>
      <c r="J20" s="96">
        <f t="shared" si="0"/>
        <v>232</v>
      </c>
      <c r="K20" s="44">
        <f t="shared" si="4"/>
        <v>2763.12</v>
      </c>
      <c r="L20" s="33">
        <f>VLOOKUP(E20,'Raumgruppen - Leistungen'!$A$3:$D$10,4)*$M20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95" t="s">
        <v>133</v>
      </c>
      <c r="B21" s="95" t="s">
        <v>131</v>
      </c>
      <c r="C21" s="97" t="s">
        <v>109</v>
      </c>
      <c r="D21" s="97" t="s">
        <v>123</v>
      </c>
      <c r="E21" s="97" t="s">
        <v>90</v>
      </c>
      <c r="F21" s="97" t="s">
        <v>102</v>
      </c>
      <c r="G21" s="97">
        <v>12.83</v>
      </c>
      <c r="H21" s="95" t="s">
        <v>99</v>
      </c>
      <c r="I21" s="95"/>
      <c r="J21" s="96">
        <f t="shared" si="0"/>
        <v>232</v>
      </c>
      <c r="K21" s="44">
        <f t="shared" si="4"/>
        <v>2976.56</v>
      </c>
      <c r="L21" s="33">
        <f>VLOOKUP(E21,'Raumgruppen - Leistungen'!$A$3:$D$10,4)*$M21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95" t="s">
        <v>133</v>
      </c>
      <c r="B22" s="95" t="s">
        <v>131</v>
      </c>
      <c r="C22" s="97" t="s">
        <v>110</v>
      </c>
      <c r="D22" s="97" t="s">
        <v>123</v>
      </c>
      <c r="E22" s="97" t="s">
        <v>90</v>
      </c>
      <c r="F22" s="97" t="s">
        <v>102</v>
      </c>
      <c r="G22" s="97">
        <v>9.7200000000000006</v>
      </c>
      <c r="H22" s="95" t="s">
        <v>99</v>
      </c>
      <c r="I22" s="95"/>
      <c r="J22" s="96">
        <f t="shared" si="0"/>
        <v>232</v>
      </c>
      <c r="K22" s="44">
        <f t="shared" si="4"/>
        <v>2255.04</v>
      </c>
      <c r="L22" s="33">
        <f>VLOOKUP(E22,'Raumgruppen - Leistungen'!$A$3:$D$10,4)*$M22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95" t="s">
        <v>133</v>
      </c>
      <c r="B23" s="95" t="s">
        <v>131</v>
      </c>
      <c r="C23" s="97" t="s">
        <v>111</v>
      </c>
      <c r="D23" s="97" t="s">
        <v>126</v>
      </c>
      <c r="E23" s="97" t="s">
        <v>129</v>
      </c>
      <c r="F23" s="97" t="s">
        <v>127</v>
      </c>
      <c r="G23" s="97">
        <v>21.66</v>
      </c>
      <c r="H23" s="95" t="s">
        <v>99</v>
      </c>
      <c r="I23" s="95"/>
      <c r="J23" s="96">
        <f t="shared" si="0"/>
        <v>232</v>
      </c>
      <c r="K23" s="44">
        <f t="shared" si="4"/>
        <v>5025.12</v>
      </c>
      <c r="L23" s="33">
        <f>VLOOKUP(E23,'Raumgruppen - Leistungen'!$A$3:$D$10,4)*$M23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95" t="s">
        <v>133</v>
      </c>
      <c r="B24" s="95" t="s">
        <v>131</v>
      </c>
      <c r="C24" s="97" t="s">
        <v>112</v>
      </c>
      <c r="D24" s="97" t="s">
        <v>100</v>
      </c>
      <c r="E24" s="97" t="s">
        <v>92</v>
      </c>
      <c r="F24" s="97" t="s">
        <v>102</v>
      </c>
      <c r="G24" s="97">
        <v>22.56</v>
      </c>
      <c r="H24" s="95" t="s">
        <v>99</v>
      </c>
      <c r="I24" s="95"/>
      <c r="J24" s="96">
        <f t="shared" si="0"/>
        <v>232</v>
      </c>
      <c r="K24" s="44">
        <f t="shared" si="4"/>
        <v>5233.92</v>
      </c>
      <c r="L24" s="33">
        <f>VLOOKUP(E24,'Raumgruppen - Leistungen'!$A$3:$D$10,4)*$M24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95" t="s">
        <v>133</v>
      </c>
      <c r="B25" s="95" t="s">
        <v>131</v>
      </c>
      <c r="C25" s="97" t="s">
        <v>115</v>
      </c>
      <c r="D25" s="97" t="s">
        <v>101</v>
      </c>
      <c r="E25" s="97" t="s">
        <v>94</v>
      </c>
      <c r="F25" s="97" t="s">
        <v>127</v>
      </c>
      <c r="G25" s="97">
        <v>60.75</v>
      </c>
      <c r="H25" s="95" t="s">
        <v>99</v>
      </c>
      <c r="I25" s="95"/>
      <c r="J25" s="96">
        <f t="shared" si="0"/>
        <v>232</v>
      </c>
      <c r="K25" s="44">
        <f t="shared" si="4"/>
        <v>14094</v>
      </c>
      <c r="L25" s="33">
        <f>VLOOKUP(E25,'Raumgruppen - Leistungen'!$A$3:$D$10,4)*$M25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95" t="s">
        <v>133</v>
      </c>
      <c r="B26" s="95" t="s">
        <v>131</v>
      </c>
      <c r="C26" s="97" t="s">
        <v>116</v>
      </c>
      <c r="D26" s="97" t="s">
        <v>101</v>
      </c>
      <c r="E26" s="97" t="s">
        <v>94</v>
      </c>
      <c r="F26" s="97" t="s">
        <v>127</v>
      </c>
      <c r="G26" s="97">
        <v>53.92</v>
      </c>
      <c r="H26" s="95" t="s">
        <v>99</v>
      </c>
      <c r="J26" s="96">
        <f t="shared" si="0"/>
        <v>232</v>
      </c>
      <c r="K26" s="44">
        <f t="shared" si="4"/>
        <v>12509.44</v>
      </c>
      <c r="L26" s="33">
        <f>VLOOKUP(E26,'Raumgruppen - Leistungen'!$A$3:$D$10,4)*$M26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95" t="s">
        <v>133</v>
      </c>
      <c r="B27" s="95" t="s">
        <v>131</v>
      </c>
      <c r="C27" s="97" t="s">
        <v>117</v>
      </c>
      <c r="D27" s="97" t="s">
        <v>101</v>
      </c>
      <c r="E27" s="97" t="s">
        <v>94</v>
      </c>
      <c r="F27" s="97" t="s">
        <v>127</v>
      </c>
      <c r="G27" s="97">
        <v>19.46</v>
      </c>
      <c r="H27" s="95" t="s">
        <v>99</v>
      </c>
      <c r="I27" s="47"/>
      <c r="J27" s="96">
        <f t="shared" si="0"/>
        <v>232</v>
      </c>
      <c r="K27" s="44">
        <f t="shared" si="4"/>
        <v>4514.72</v>
      </c>
      <c r="L27" s="33">
        <f>VLOOKUP(E27,'Raumgruppen - Leistungen'!$A$3:$D$10,4)*$M27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95" t="s">
        <v>133</v>
      </c>
      <c r="B28" s="95" t="s">
        <v>131</v>
      </c>
      <c r="C28" s="97" t="s">
        <v>118</v>
      </c>
      <c r="D28" s="97" t="s">
        <v>125</v>
      </c>
      <c r="E28" s="97" t="s">
        <v>86</v>
      </c>
      <c r="F28" s="97" t="s">
        <v>127</v>
      </c>
      <c r="G28" s="97">
        <v>7.21</v>
      </c>
      <c r="H28" s="95" t="s">
        <v>99</v>
      </c>
      <c r="J28" s="96">
        <f t="shared" si="0"/>
        <v>232</v>
      </c>
      <c r="K28" s="44">
        <f t="shared" si="4"/>
        <v>1672.72</v>
      </c>
      <c r="L28" s="33">
        <f>VLOOKUP(E28,'Raumgruppen - Leistungen'!$A$3:$D$10,4)*$M28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95" t="s">
        <v>133</v>
      </c>
      <c r="B29" s="95" t="s">
        <v>131</v>
      </c>
      <c r="C29" s="97" t="s">
        <v>119</v>
      </c>
      <c r="D29" s="97" t="s">
        <v>123</v>
      </c>
      <c r="E29" s="97" t="s">
        <v>90</v>
      </c>
      <c r="F29" s="97" t="s">
        <v>102</v>
      </c>
      <c r="G29" s="97">
        <v>10.18</v>
      </c>
      <c r="H29" s="95" t="s">
        <v>99</v>
      </c>
      <c r="J29" s="96">
        <f t="shared" si="0"/>
        <v>232</v>
      </c>
      <c r="K29" s="44">
        <f t="shared" si="4"/>
        <v>2361.7599999999998</v>
      </c>
      <c r="L29" s="33">
        <f>VLOOKUP(E29,'Raumgruppen - Leistungen'!$A$3:$D$10,4)*$M29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C30"/>
      <c r="D30"/>
      <c r="E30"/>
      <c r="F30"/>
      <c r="G30">
        <f>SUM(G4:G29)</f>
        <v>544.60000000000014</v>
      </c>
      <c r="K30" s="98">
        <f>SUM(K4:K29)</f>
        <v>126347.2</v>
      </c>
      <c r="N30" s="98" t="e">
        <f>SUM(N4:N29)</f>
        <v>#DIV/0!</v>
      </c>
      <c r="O30" s="98" t="e">
        <f t="shared" ref="O30:R30" si="9">SUM(O4:O29)</f>
        <v>#DIV/0!</v>
      </c>
      <c r="P30" s="100" t="e">
        <f t="shared" si="9"/>
        <v>#DIV/0!</v>
      </c>
      <c r="Q30" s="100" t="e">
        <f t="shared" si="9"/>
        <v>#DIV/0!</v>
      </c>
      <c r="R30" s="100" t="e">
        <f t="shared" si="9"/>
        <v>#DIV/0!</v>
      </c>
    </row>
    <row r="31" spans="1:18" ht="24.95" customHeight="1" x14ac:dyDescent="0.2">
      <c r="C31"/>
      <c r="D31"/>
      <c r="E31"/>
      <c r="F31"/>
      <c r="G31"/>
    </row>
    <row r="32" spans="1:18" ht="24.95" customHeight="1" x14ac:dyDescent="0.2">
      <c r="C32"/>
      <c r="D32"/>
      <c r="E32"/>
      <c r="F32"/>
      <c r="G32"/>
    </row>
    <row r="33" spans="3:7" ht="24.95" customHeight="1" x14ac:dyDescent="0.2">
      <c r="C33"/>
      <c r="D33"/>
      <c r="E33"/>
      <c r="F33"/>
      <c r="G33"/>
    </row>
    <row r="34" spans="3:7" ht="24.95" customHeight="1" x14ac:dyDescent="0.2">
      <c r="C34"/>
      <c r="D34"/>
      <c r="E34"/>
      <c r="F34"/>
      <c r="G34"/>
    </row>
    <row r="35" spans="3:7" ht="24.95" customHeight="1" x14ac:dyDescent="0.2">
      <c r="C35"/>
      <c r="D35"/>
      <c r="E35"/>
      <c r="F35"/>
      <c r="G35"/>
    </row>
    <row r="36" spans="3:7" ht="24.95" customHeight="1" x14ac:dyDescent="0.2">
      <c r="C36"/>
      <c r="D36"/>
      <c r="E36"/>
      <c r="F36"/>
      <c r="G36"/>
    </row>
    <row r="37" spans="3:7" ht="24.95" customHeight="1" x14ac:dyDescent="0.2">
      <c r="C37"/>
      <c r="D37"/>
      <c r="E37"/>
      <c r="F37"/>
      <c r="G37"/>
    </row>
    <row r="38" spans="3:7" ht="24.95" customHeight="1" x14ac:dyDescent="0.2">
      <c r="C38"/>
      <c r="D38"/>
      <c r="E38"/>
      <c r="F38"/>
      <c r="G38"/>
    </row>
    <row r="39" spans="3:7" ht="24.95" customHeight="1" x14ac:dyDescent="0.2">
      <c r="C39"/>
      <c r="D39"/>
      <c r="E39"/>
      <c r="F39"/>
      <c r="G39"/>
    </row>
    <row r="40" spans="3:7" ht="24.95" customHeight="1" x14ac:dyDescent="0.2">
      <c r="C40"/>
      <c r="D40"/>
      <c r="E40"/>
      <c r="F40"/>
      <c r="G40"/>
    </row>
  </sheetData>
  <sheetProtection algorithmName="SHA-512" hashValue="QvPCaAhlkD8Hq5qkmVXoNo3Gm49uNExo6/zoneETKqKVDDp5rv37NTuh81VFYDdn4sA5t+p2e8vlHM6CC+Frsw==" saltValue="mPXds/Vw8YOjUtPfYdi0G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activeCell="D14" sqref="D14"/>
    </sheetView>
  </sheetViews>
  <sheetFormatPr baseColWidth="10" defaultColWidth="10.28515625" defaultRowHeight="12.75" x14ac:dyDescent="0.2"/>
  <cols>
    <col min="1" max="1" width="9.28515625" style="83" customWidth="1"/>
    <col min="2" max="2" width="78.140625" style="83" bestFit="1" customWidth="1"/>
    <col min="3" max="3" width="14.5703125" style="85" customWidth="1"/>
    <col min="4" max="4" width="16.7109375" style="94" customWidth="1"/>
  </cols>
  <sheetData>
    <row r="1" spans="1:4" ht="15" x14ac:dyDescent="0.2">
      <c r="B1" s="84"/>
      <c r="D1" s="91"/>
    </row>
    <row r="2" spans="1:4" ht="62.25" customHeight="1" x14ac:dyDescent="0.25">
      <c r="A2" s="86"/>
      <c r="B2" s="87" t="s">
        <v>26</v>
      </c>
      <c r="C2" s="88" t="s">
        <v>82</v>
      </c>
      <c r="D2" s="92" t="s">
        <v>83</v>
      </c>
    </row>
    <row r="3" spans="1:4" x14ac:dyDescent="0.2">
      <c r="A3" s="89" t="s">
        <v>84</v>
      </c>
      <c r="B3" s="89" t="s">
        <v>85</v>
      </c>
      <c r="C3" s="90">
        <v>2</v>
      </c>
      <c r="D3" s="93"/>
    </row>
    <row r="4" spans="1:4" x14ac:dyDescent="0.2">
      <c r="A4" s="89" t="s">
        <v>86</v>
      </c>
      <c r="B4" s="89" t="s">
        <v>87</v>
      </c>
      <c r="C4" s="90">
        <v>5</v>
      </c>
      <c r="D4" s="93"/>
    </row>
    <row r="5" spans="1:4" x14ac:dyDescent="0.2">
      <c r="A5" s="89" t="s">
        <v>88</v>
      </c>
      <c r="B5" s="89" t="s">
        <v>89</v>
      </c>
      <c r="C5" s="90">
        <v>2.5</v>
      </c>
      <c r="D5" s="93"/>
    </row>
    <row r="6" spans="1:4" x14ac:dyDescent="0.2">
      <c r="A6" s="89" t="s">
        <v>90</v>
      </c>
      <c r="B6" s="89" t="s">
        <v>91</v>
      </c>
      <c r="C6" s="90">
        <v>5</v>
      </c>
      <c r="D6" s="93"/>
    </row>
    <row r="7" spans="1:4" x14ac:dyDescent="0.2">
      <c r="A7" s="89" t="s">
        <v>92</v>
      </c>
      <c r="B7" s="89" t="s">
        <v>93</v>
      </c>
      <c r="C7" s="90">
        <v>5</v>
      </c>
      <c r="D7" s="93"/>
    </row>
    <row r="8" spans="1:4" x14ac:dyDescent="0.2">
      <c r="A8" s="89" t="s">
        <v>94</v>
      </c>
      <c r="B8" s="89" t="s">
        <v>95</v>
      </c>
      <c r="C8" s="90">
        <v>5</v>
      </c>
      <c r="D8" s="93"/>
    </row>
    <row r="9" spans="1:4" x14ac:dyDescent="0.2">
      <c r="A9" s="89" t="s">
        <v>96</v>
      </c>
      <c r="B9" s="89" t="s">
        <v>97</v>
      </c>
      <c r="C9" s="90">
        <v>5</v>
      </c>
      <c r="D9" s="93"/>
    </row>
    <row r="10" spans="1:4" x14ac:dyDescent="0.2">
      <c r="A10" s="89" t="s">
        <v>129</v>
      </c>
      <c r="B10" s="99" t="s">
        <v>134</v>
      </c>
      <c r="C10" s="90">
        <v>5</v>
      </c>
      <c r="D10" s="93"/>
    </row>
  </sheetData>
  <sheetProtection algorithmName="SHA-512" hashValue="cgEHbeoRZbZEz0OaDJewHqnPUv5QZ8BgtPicY5v2HdAqbCYPtHor89hfPkZ0Ri9eXoXfv6l38MC0wtNovRBbgw==" saltValue="BOkzqIjboz2+Cn7Po0b37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workbookViewId="0">
      <selection activeCell="A47" sqref="A47:XFD5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6" t="s">
        <v>74</v>
      </c>
      <c r="B1" s="117"/>
      <c r="C1" s="118"/>
    </row>
    <row r="2" spans="1:3" ht="12.75" customHeight="1" x14ac:dyDescent="0.2">
      <c r="A2" s="119"/>
      <c r="B2" s="120"/>
      <c r="C2" s="123" t="s">
        <v>27</v>
      </c>
    </row>
    <row r="3" spans="1:3" ht="33" customHeight="1" thickBot="1" x14ac:dyDescent="0.25">
      <c r="A3" s="121"/>
      <c r="B3" s="122"/>
      <c r="C3" s="124"/>
    </row>
    <row r="4" spans="1:3" ht="15.75" thickBot="1" x14ac:dyDescent="0.25">
      <c r="A4" s="10" t="s">
        <v>28</v>
      </c>
      <c r="B4" s="11">
        <v>1</v>
      </c>
      <c r="C4" s="12"/>
    </row>
    <row r="5" spans="1:3" ht="15" x14ac:dyDescent="0.2">
      <c r="A5" s="13" t="s">
        <v>29</v>
      </c>
      <c r="B5" s="125"/>
      <c r="C5" s="126"/>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31" t="s">
        <v>37</v>
      </c>
      <c r="C12" s="132"/>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31" t="s">
        <v>37</v>
      </c>
      <c r="C23" s="132"/>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3" t="s">
        <v>37</v>
      </c>
      <c r="C30" s="134"/>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7"/>
      <c r="B41" s="128"/>
      <c r="C41" s="129"/>
    </row>
    <row r="42" spans="1:3" ht="15.75" thickBot="1" x14ac:dyDescent="0.25">
      <c r="A42" s="21" t="s">
        <v>66</v>
      </c>
      <c r="B42" s="30"/>
      <c r="C42" s="19">
        <f>C40</f>
        <v>0</v>
      </c>
    </row>
    <row r="43" spans="1:3" x14ac:dyDescent="0.2">
      <c r="A43" s="31"/>
      <c r="B43" s="31"/>
      <c r="C43" s="31"/>
    </row>
    <row r="44" spans="1:3" ht="15" x14ac:dyDescent="0.25">
      <c r="A44" s="130" t="s">
        <v>67</v>
      </c>
      <c r="B44" s="130"/>
      <c r="C44" s="130"/>
    </row>
    <row r="46" spans="1:3" x14ac:dyDescent="0.2">
      <c r="A46" s="106"/>
      <c r="B46" s="106"/>
      <c r="C46" s="106"/>
    </row>
  </sheetData>
  <sheetProtection algorithmName="SHA-512" hashValue="6LcZu83Wfs0iuf0vDFW1YPLh83WriprlnRsAu7q5FcIQ6ZzdYK2mObBFS/VBWAyZmyCysikz5/WyB0vpWvPGGQ==" saltValue="gPxLJW5RxZji5nJZS751WQ=="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2024-07-19T08:45:27Z</dcterms:modified>
</cp:coreProperties>
</file>