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Dümpt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Raumbuch!$A$1:$T$46</definedName>
    <definedName name="_xlnm._FilterDatabase" localSheetId="3" hidden="1">'Raumgruppen - Leistungen'!$A$1:$D$10</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4" i="3"/>
  <c r="G38" i="3" l="1"/>
  <c r="N4" i="3" l="1"/>
  <c r="O4" i="3" s="1"/>
  <c r="N10" i="3"/>
  <c r="O10" i="3" s="1"/>
  <c r="N12" i="3"/>
  <c r="N13" i="3"/>
  <c r="O13" i="3" s="1"/>
  <c r="N14" i="3"/>
  <c r="N15" i="3"/>
  <c r="O15" i="3" s="1"/>
  <c r="N16" i="3"/>
  <c r="O16" i="3" s="1"/>
  <c r="N18" i="3"/>
  <c r="O18" i="3" s="1"/>
  <c r="N20" i="3"/>
  <c r="N22" i="3"/>
  <c r="N25" i="3"/>
  <c r="N26" i="3"/>
  <c r="O26" i="3" s="1"/>
  <c r="N27" i="3"/>
  <c r="N29" i="3"/>
  <c r="O29" i="3" s="1"/>
  <c r="N30" i="3"/>
  <c r="O30" i="3" s="1"/>
  <c r="N31" i="3"/>
  <c r="O31" i="3" s="1"/>
  <c r="N33" i="3"/>
  <c r="O33" i="3" s="1"/>
  <c r="N35" i="3"/>
  <c r="O35" i="3" s="1"/>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1" i="3"/>
  <c r="K31" i="3" s="1"/>
  <c r="J32" i="3"/>
  <c r="K32" i="3" s="1"/>
  <c r="J33" i="3"/>
  <c r="K33" i="3" s="1"/>
  <c r="J34" i="3"/>
  <c r="K34" i="3" s="1"/>
  <c r="J35" i="3"/>
  <c r="K35" i="3" s="1"/>
  <c r="J36" i="3"/>
  <c r="K36"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11" i="5" s="1"/>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N23" i="3" l="1"/>
  <c r="O23" i="3" s="1"/>
  <c r="N21" i="3"/>
  <c r="O21" i="3" s="1"/>
  <c r="N19" i="3"/>
  <c r="O19" i="3" s="1"/>
  <c r="N17" i="3"/>
  <c r="O17" i="3" s="1"/>
  <c r="N11" i="3"/>
  <c r="O11" i="3" s="1"/>
  <c r="N9" i="3"/>
  <c r="O9" i="3" s="1"/>
  <c r="N7" i="3"/>
  <c r="O7" i="3" s="1"/>
  <c r="N5" i="3"/>
  <c r="O5" i="3" s="1"/>
  <c r="N36" i="3"/>
  <c r="O36" i="3" s="1"/>
  <c r="N34" i="3"/>
  <c r="O34" i="3" s="1"/>
  <c r="N32" i="3"/>
  <c r="O32" i="3" s="1"/>
  <c r="N28" i="3"/>
  <c r="O28" i="3" s="1"/>
  <c r="N24" i="3"/>
  <c r="O24" i="3" s="1"/>
  <c r="N8" i="3"/>
  <c r="O8" i="3" s="1"/>
  <c r="N6" i="3"/>
  <c r="O6" i="3" s="1"/>
  <c r="O14" i="3"/>
  <c r="C22" i="5"/>
  <c r="C39" i="5"/>
  <c r="C27" i="5"/>
  <c r="C29" i="5" s="1"/>
  <c r="K38" i="3"/>
  <c r="O25" i="3"/>
  <c r="O12" i="3"/>
  <c r="O27" i="3"/>
  <c r="O22" i="3"/>
  <c r="O20" i="3"/>
  <c r="C40" i="5" l="1"/>
  <c r="C42" i="5" s="1"/>
  <c r="P36" i="3" s="1"/>
  <c r="Q36" i="3" s="1"/>
  <c r="R36" i="3" s="1"/>
  <c r="O38" i="3"/>
  <c r="N38" i="3"/>
  <c r="P23" i="3"/>
  <c r="Q23" i="3" s="1"/>
  <c r="R23" i="3" s="1"/>
  <c r="P11" i="3"/>
  <c r="Q11" i="3" s="1"/>
  <c r="R11" i="3" s="1"/>
  <c r="P30" i="3"/>
  <c r="Q30" i="3" s="1"/>
  <c r="R30" i="3" s="1"/>
  <c r="P24" i="3"/>
  <c r="Q24" i="3" s="1"/>
  <c r="R24" i="3" s="1"/>
  <c r="P7" i="3"/>
  <c r="Q7" i="3" s="1"/>
  <c r="R7" i="3" s="1"/>
  <c r="P31" i="3"/>
  <c r="Q31" i="3" s="1"/>
  <c r="R31" i="3" s="1"/>
  <c r="P29" i="3"/>
  <c r="Q29" i="3" s="1"/>
  <c r="R29" i="3" s="1"/>
  <c r="P6" i="3"/>
  <c r="Q6" i="3" s="1"/>
  <c r="R6" i="3" s="1"/>
  <c r="P15" i="3"/>
  <c r="Q15" i="3" s="1"/>
  <c r="R15" i="3" s="1"/>
  <c r="P32" i="3"/>
  <c r="Q32" i="3" s="1"/>
  <c r="R32" i="3" s="1"/>
  <c r="P13" i="3"/>
  <c r="Q13" i="3" s="1"/>
  <c r="R13" i="3" s="1"/>
  <c r="P18" i="3"/>
  <c r="Q18" i="3" s="1"/>
  <c r="R18" i="3" s="1"/>
  <c r="P22" i="3"/>
  <c r="Q22" i="3" s="1"/>
  <c r="R22" i="3" s="1"/>
  <c r="P35" i="3"/>
  <c r="Q35" i="3" s="1"/>
  <c r="R35" i="3" s="1"/>
  <c r="P27" i="3"/>
  <c r="Q27" i="3" s="1"/>
  <c r="R27" i="3" s="1"/>
  <c r="P25" i="3"/>
  <c r="Q25" i="3" s="1"/>
  <c r="R25" i="3" s="1"/>
  <c r="P12" i="3" l="1"/>
  <c r="Q12" i="3" s="1"/>
  <c r="R12" i="3" s="1"/>
  <c r="P16" i="3"/>
  <c r="Q16" i="3" s="1"/>
  <c r="R16" i="3" s="1"/>
  <c r="P14" i="3"/>
  <c r="Q14" i="3" s="1"/>
  <c r="R14" i="3" s="1"/>
  <c r="P20" i="3"/>
  <c r="Q20" i="3" s="1"/>
  <c r="R20" i="3" s="1"/>
  <c r="P34" i="3"/>
  <c r="Q34" i="3" s="1"/>
  <c r="R34" i="3" s="1"/>
  <c r="P33" i="3"/>
  <c r="Q33" i="3" s="1"/>
  <c r="R33" i="3" s="1"/>
  <c r="P8" i="3"/>
  <c r="Q8" i="3" s="1"/>
  <c r="R8" i="3" s="1"/>
  <c r="P21" i="3"/>
  <c r="Q21" i="3" s="1"/>
  <c r="R21" i="3" s="1"/>
  <c r="P26" i="3"/>
  <c r="Q26" i="3" s="1"/>
  <c r="R26" i="3" s="1"/>
  <c r="P4" i="3"/>
  <c r="Q4" i="3" s="1"/>
  <c r="P28" i="3"/>
  <c r="Q28" i="3" s="1"/>
  <c r="R28" i="3" s="1"/>
  <c r="P19" i="3"/>
  <c r="Q19" i="3" s="1"/>
  <c r="R19" i="3" s="1"/>
  <c r="P9" i="3"/>
  <c r="Q9" i="3" s="1"/>
  <c r="R9" i="3" s="1"/>
  <c r="P17" i="3"/>
  <c r="Q17" i="3" s="1"/>
  <c r="R17" i="3" s="1"/>
  <c r="P10" i="3"/>
  <c r="Q10" i="3" s="1"/>
  <c r="R10" i="3" s="1"/>
  <c r="P5" i="3"/>
  <c r="Q5" i="3" s="1"/>
  <c r="R5" i="3" s="1"/>
  <c r="P38" i="3" l="1"/>
  <c r="R4" i="3"/>
  <c r="R38" i="3" s="1"/>
  <c r="C12" i="2" s="1"/>
  <c r="C16" i="2" s="1"/>
  <c r="Q38" i="3"/>
</calcChain>
</file>

<file path=xl/sharedStrings.xml><?xml version="1.0" encoding="utf-8"?>
<sst xmlns="http://schemas.openxmlformats.org/spreadsheetml/2006/main" count="342" uniqueCount="166">
  <si>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</si>
  <si>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</si>
  <si>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</si>
  <si>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</si>
  <si>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</si>
  <si>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</si>
  <si>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</si>
  <si>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</si>
  <si>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</si>
  <si>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</si>
  <si>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</si>
  <si>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</si>
  <si>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</si>
  <si>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</si>
  <si>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</si>
  <si>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</si>
  <si>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</si>
  <si>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</si>
  <si>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</si>
  <si>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</si>
  <si>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</si>
  <si>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</si>
  <si>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</si>
  <si>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</si>
  <si>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</si>
  <si>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</si>
  <si>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</si>
  <si>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</si>
  <si>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</si>
  <si>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</si>
  <si>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</si>
  <si>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</si>
  <si>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</si>
  <si>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</si>
  <si>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</si>
  <si>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</si>
  <si>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</si>
  <si>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</si>
  <si>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</si>
  <si>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</si>
  <si>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</si>
  <si>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</si>
  <si>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</si>
  <si>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</si>
  <si>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</si>
  <si>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</si>
  <si>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</si>
  <si>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</si>
  <si>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</si>
  <si>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</si>
  <si>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</si>
  <si>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</si>
  <si>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</si>
  <si>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</si>
  <si>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</si>
  <si>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</si>
  <si>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</si>
  <si>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</si>
  <si>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</si>
  <si>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</si>
  <si>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</si>
  <si>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</si>
  <si>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</si>
  <si>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</si>
  <si>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</si>
  <si>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</si>
  <si>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</si>
  <si>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</si>
  <si>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</si>
  <si>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</si>
  <si>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</si>
  <si>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</si>
  <si>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</si>
  <si>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</si>
  <si>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</si>
  <si>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</si>
  <si>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</si>
  <si>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</si>
  <si>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</si>
  <si>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</si>
  <si>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</si>
  <si>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</si>
  <si>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</si>
  <si>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</si>
  <si>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C05</t>
  </si>
  <si>
    <t>Verwaltungs- und Büroräume - TE, Jugendheime</t>
  </si>
  <si>
    <t>E05</t>
  </si>
  <si>
    <t>Treppen täglich - TE, Jugendheime</t>
  </si>
  <si>
    <t>G05</t>
  </si>
  <si>
    <t>Verkehrsfl. Flure, Eingangsb. Täglich - TE, Jugendheime</t>
  </si>
  <si>
    <t>I05</t>
  </si>
  <si>
    <t>Sanitärräume - TE, Jugendheime</t>
  </si>
  <si>
    <t>K05</t>
  </si>
  <si>
    <t>Lehrküchen - TE, Jugendheime</t>
  </si>
  <si>
    <t>O05</t>
  </si>
  <si>
    <t>Gruppenräume - TE, Jugendheime</t>
  </si>
  <si>
    <t>P05</t>
  </si>
  <si>
    <t>Bewegungsraum - TE, Jugendheime</t>
  </si>
  <si>
    <t>R05</t>
  </si>
  <si>
    <t>Sozialraum - TE, Jugendheime</t>
  </si>
  <si>
    <t>Fläche</t>
  </si>
  <si>
    <t>TE Folkenborntal HG 158</t>
  </si>
  <si>
    <t>158_00 Erdgeschoss</t>
  </si>
  <si>
    <t>x03</t>
  </si>
  <si>
    <t>Gruppe 4 WC/Waschen</t>
  </si>
  <si>
    <t>Fliesen</t>
  </si>
  <si>
    <t>5</t>
  </si>
  <si>
    <t>x04</t>
  </si>
  <si>
    <t>Gruppe 2 WC/Waschen</t>
  </si>
  <si>
    <t>x06</t>
  </si>
  <si>
    <t>Gruppenraum 3</t>
  </si>
  <si>
    <t>elastomerer Belag</t>
  </si>
  <si>
    <t>x07</t>
  </si>
  <si>
    <t>Gruppennebenraum</t>
  </si>
  <si>
    <t>x08</t>
  </si>
  <si>
    <t>Gruppe 2 Waschen</t>
  </si>
  <si>
    <t>x09</t>
  </si>
  <si>
    <t>Gruppe 2 WC2</t>
  </si>
  <si>
    <t>x10</t>
  </si>
  <si>
    <t>Gruppe 2 WC1</t>
  </si>
  <si>
    <t>x11</t>
  </si>
  <si>
    <t>x12</t>
  </si>
  <si>
    <t xml:space="preserve">Gruppenraum 4 </t>
  </si>
  <si>
    <t>x13</t>
  </si>
  <si>
    <t>x15</t>
  </si>
  <si>
    <t>x16</t>
  </si>
  <si>
    <t>x17</t>
  </si>
  <si>
    <t>Gruppenraum 2</t>
  </si>
  <si>
    <t>x18</t>
  </si>
  <si>
    <t>Sanitär</t>
  </si>
  <si>
    <t>x23</t>
  </si>
  <si>
    <t>x24</t>
  </si>
  <si>
    <t>x20</t>
  </si>
  <si>
    <t>x25</t>
  </si>
  <si>
    <t>Gruppe 1 Waschen</t>
  </si>
  <si>
    <t>x26</t>
  </si>
  <si>
    <t>Gruppe 1 WC2</t>
  </si>
  <si>
    <t>x27</t>
  </si>
  <si>
    <t>Gruppe 1 WC1</t>
  </si>
  <si>
    <t>x29</t>
  </si>
  <si>
    <t>Sportraum</t>
  </si>
  <si>
    <t>x32</t>
  </si>
  <si>
    <t>Küche</t>
  </si>
  <si>
    <t>x33</t>
  </si>
  <si>
    <t>Eingang</t>
  </si>
  <si>
    <t>Stein|Teppich</t>
  </si>
  <si>
    <t>x34</t>
  </si>
  <si>
    <t>WC</t>
  </si>
  <si>
    <t>x35</t>
  </si>
  <si>
    <t>Büro</t>
  </si>
  <si>
    <t>2</t>
  </si>
  <si>
    <t>x36</t>
  </si>
  <si>
    <t>Personalraum</t>
  </si>
  <si>
    <t>x38</t>
  </si>
  <si>
    <t>Flur</t>
  </si>
  <si>
    <t>158_01 Dachgeschoss</t>
  </si>
  <si>
    <t>x01</t>
  </si>
  <si>
    <t>Treppenhaus 1</t>
  </si>
  <si>
    <t>x02</t>
  </si>
  <si>
    <t>Brücke</t>
  </si>
  <si>
    <t>WC Personal</t>
  </si>
  <si>
    <t>x05</t>
  </si>
  <si>
    <t>WC-Kinder</t>
  </si>
  <si>
    <t>Mehrzweckraum</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</si>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</sst>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0">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0" fontId="5" fillId="0" borderId="19" xfId="0" applyFon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0" borderId="0" xfId="0" applyFont="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164</v>
      </c>
    </row>
    <row r="8" spans="1:2" x14ac:dyDescent="0.2">
      <c r="A8" s="54"/>
    </row>
    <row r="9" spans="1:2" ht="146.25" x14ac:dyDescent="0.2">
      <c r="A9" s="54" t="s">
        <v>165</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sheetProtection algorithmName="SHA-512" hashValue="MYocNe5HF3z8Qromj09xnV0kZW6hkUHHRx9B+kK0HJVdJZYANjBzhRpB+emmf6tVwjHioy+0Gor3JyW9Pj9Atg==" saltValue="vfhv7x7g5FC+cz6JpAI11g=="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3" workbookViewId="0">
      <selection activeCell="C32" sqref="C32"/>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0" t="s">
        <v>2</v>
      </c>
      <c r="B1" s="100"/>
      <c r="C1" s="100"/>
      <c r="D1" s="57"/>
      <c r="E1" s="100" t="s">
        <v>3</v>
      </c>
      <c r="F1" s="100"/>
      <c r="G1" s="58"/>
      <c r="H1" s="57"/>
      <c r="I1" s="57"/>
      <c r="J1" s="57"/>
      <c r="K1" s="57"/>
    </row>
    <row r="2" spans="1:11" x14ac:dyDescent="0.2">
      <c r="A2" s="59"/>
      <c r="B2" s="101" t="s">
        <v>4</v>
      </c>
      <c r="C2" s="103"/>
      <c r="D2" s="57"/>
      <c r="E2" s="59"/>
      <c r="F2" s="60" t="s">
        <v>5</v>
      </c>
      <c r="G2" s="96"/>
      <c r="H2" s="96"/>
      <c r="I2" s="96"/>
      <c r="J2" s="96"/>
      <c r="K2" s="97"/>
    </row>
    <row r="3" spans="1:11" x14ac:dyDescent="0.2">
      <c r="A3" s="59"/>
      <c r="B3" s="102"/>
      <c r="C3" s="104"/>
      <c r="D3" s="57"/>
      <c r="E3" s="59"/>
      <c r="F3" s="61" t="s">
        <v>6</v>
      </c>
      <c r="G3" s="98"/>
      <c r="H3" s="98"/>
      <c r="I3" s="98"/>
      <c r="J3" s="98"/>
      <c r="K3" s="99"/>
    </row>
    <row r="4" spans="1:11" x14ac:dyDescent="0.2">
      <c r="A4" s="59"/>
      <c r="B4" s="61" t="s">
        <v>7</v>
      </c>
      <c r="C4" s="3"/>
      <c r="D4" s="57"/>
      <c r="E4" s="59"/>
      <c r="F4" s="61" t="s">
        <v>8</v>
      </c>
      <c r="G4" s="98"/>
      <c r="H4" s="98"/>
      <c r="I4" s="98"/>
      <c r="J4" s="98"/>
      <c r="K4" s="99"/>
    </row>
    <row r="5" spans="1:11" x14ac:dyDescent="0.2">
      <c r="A5" s="59"/>
      <c r="B5" s="61" t="s">
        <v>9</v>
      </c>
      <c r="C5" s="4"/>
      <c r="D5" s="57"/>
      <c r="E5" s="59"/>
      <c r="F5" s="61" t="s">
        <v>10</v>
      </c>
      <c r="G5" s="98"/>
      <c r="H5" s="98"/>
      <c r="I5" s="98"/>
      <c r="J5" s="98"/>
      <c r="K5" s="99"/>
    </row>
    <row r="6" spans="1:11" x14ac:dyDescent="0.2">
      <c r="A6" s="59"/>
      <c r="B6" s="61" t="s">
        <v>11</v>
      </c>
      <c r="C6" s="3"/>
      <c r="D6" s="57"/>
      <c r="E6" s="59"/>
      <c r="F6" s="61" t="s">
        <v>12</v>
      </c>
      <c r="G6" s="98"/>
      <c r="H6" s="98"/>
      <c r="I6" s="98"/>
      <c r="J6" s="98"/>
      <c r="K6" s="99"/>
    </row>
    <row r="7" spans="1:11" ht="13.5" thickBot="1" x14ac:dyDescent="0.25">
      <c r="A7" s="59"/>
      <c r="B7" s="61" t="s">
        <v>10</v>
      </c>
      <c r="C7" s="3"/>
      <c r="D7" s="57"/>
      <c r="E7" s="59"/>
      <c r="F7" s="62" t="s">
        <v>13</v>
      </c>
      <c r="G7" s="105"/>
      <c r="H7" s="106"/>
      <c r="I7" s="106"/>
      <c r="J7" s="106"/>
      <c r="K7" s="107"/>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9" t="s">
        <v>81</v>
      </c>
      <c r="B11" s="109"/>
      <c r="C11" s="109"/>
      <c r="D11" s="64"/>
      <c r="E11" s="64"/>
      <c r="F11" s="110"/>
      <c r="G11" s="110"/>
      <c r="H11" s="110"/>
      <c r="I11" s="65"/>
      <c r="J11" s="66"/>
      <c r="K11" s="65"/>
    </row>
    <row r="12" spans="1:11" s="7" customFormat="1" ht="30" customHeight="1" thickBot="1" x14ac:dyDescent="0.25">
      <c r="A12" s="67"/>
      <c r="B12" s="68"/>
      <c r="C12" s="69" t="e">
        <f>SUM(Raumbuch!R38)</f>
        <v>#DIV/0!</v>
      </c>
      <c r="D12" s="67"/>
      <c r="E12" s="67"/>
      <c r="F12" s="110"/>
      <c r="G12" s="110"/>
      <c r="H12" s="110"/>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9" t="s">
        <v>14</v>
      </c>
      <c r="B15" s="109"/>
      <c r="C15" s="109"/>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9" t="s">
        <v>15</v>
      </c>
      <c r="B18" s="109"/>
      <c r="C18" s="109"/>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9" t="s">
        <v>17</v>
      </c>
      <c r="B21" s="109"/>
      <c r="C21" s="109"/>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9" t="s">
        <v>18</v>
      </c>
      <c r="B24" s="109"/>
      <c r="C24" s="109"/>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vnlKt2DOVpHqOdUjjTS0RcGQPWk3oPRgFBc7546RS2u08qEvuzTlQ+V3G18sJfFLkqULUbFuXOkW4b7CzoVncg==" saltValue="apPIpU5KxAIeZQP/7dBxKA==" spinCount="100000" sheet="1" objects="1" scenarios="1"/>
  <mergeCells count="16">
    <mergeCell ref="G6:K6"/>
    <mergeCell ref="G7:K7"/>
    <mergeCell ref="A15:C15"/>
    <mergeCell ref="A18:C18"/>
    <mergeCell ref="A21:C21"/>
    <mergeCell ref="A24:C24"/>
    <mergeCell ref="A11:C11"/>
    <mergeCell ref="F11:H12"/>
    <mergeCell ref="G2:K2"/>
    <mergeCell ref="G3:K3"/>
    <mergeCell ref="G4:K4"/>
    <mergeCell ref="G5:K5"/>
    <mergeCell ref="A1:C1"/>
    <mergeCell ref="E1:F1"/>
    <mergeCell ref="B2:B3"/>
    <mergeCell ref="C2:C3"/>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zoomScale="90" zoomScaleNormal="90" workbookViewId="0">
      <pane ySplit="3" topLeftCell="A4" activePane="bottomLeft" state="frozen"/>
      <selection pane="bottomLeft" activeCell="M4" sqref="M4"/>
    </sheetView>
  </sheetViews>
  <sheetFormatPr baseColWidth="10" defaultColWidth="11.5703125" defaultRowHeight="24.95" customHeight="1" x14ac:dyDescent="0.2"/>
  <cols>
    <col min="1" max="1" width="30.5703125" style="34" bestFit="1" customWidth="1"/>
    <col min="2" max="2" width="27.140625" style="34" customWidth="1"/>
    <col min="3" max="3" width="18.5703125" style="34" customWidth="1"/>
    <col min="4" max="4" width="33.28515625" style="34" bestFit="1" customWidth="1"/>
    <col min="5" max="5" width="10.85546875" style="34" customWidth="1"/>
    <col min="6" max="6" width="19.140625" style="34" customWidth="1"/>
    <col min="7" max="7" width="15.5703125" style="35" customWidth="1"/>
    <col min="8" max="8" width="14" style="34" customWidth="1"/>
    <col min="9" max="9" width="3" style="34" customWidth="1"/>
    <col min="10" max="10" width="14" style="49" customWidth="1"/>
    <col min="11" max="11" width="20.140625" style="34" customWidth="1"/>
    <col min="12" max="12" width="13.140625" style="34" customWidth="1"/>
    <col min="13" max="13" width="12.28515625" style="80"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232</v>
      </c>
    </row>
    <row r="2" spans="1:18" ht="24.95" customHeight="1" thickBot="1" x14ac:dyDescent="0.25"/>
    <row r="3" spans="1:18" s="38" customFormat="1" ht="49.5" customHeight="1" x14ac:dyDescent="0.2">
      <c r="A3" s="40" t="s">
        <v>71</v>
      </c>
      <c r="B3" s="40" t="s">
        <v>19</v>
      </c>
      <c r="C3" s="40" t="s">
        <v>20</v>
      </c>
      <c r="D3" s="40" t="s">
        <v>21</v>
      </c>
      <c r="E3" s="40" t="s">
        <v>22</v>
      </c>
      <c r="F3" s="40" t="s">
        <v>23</v>
      </c>
      <c r="G3" s="48" t="s">
        <v>100</v>
      </c>
      <c r="H3" s="40" t="s">
        <v>76</v>
      </c>
      <c r="I3" s="40"/>
      <c r="J3" s="50" t="s">
        <v>77</v>
      </c>
      <c r="K3" s="40" t="s">
        <v>72</v>
      </c>
      <c r="L3" s="40" t="s">
        <v>24</v>
      </c>
      <c r="M3" s="81" t="s">
        <v>69</v>
      </c>
      <c r="N3" s="40" t="s">
        <v>75</v>
      </c>
      <c r="O3" s="41" t="s">
        <v>78</v>
      </c>
      <c r="P3" s="42" t="s">
        <v>25</v>
      </c>
      <c r="Q3" s="43" t="s">
        <v>73</v>
      </c>
      <c r="R3" s="43" t="s">
        <v>79</v>
      </c>
    </row>
    <row r="4" spans="1:18" ht="24.95" customHeight="1" x14ac:dyDescent="0.2">
      <c r="A4" s="77" t="s">
        <v>101</v>
      </c>
      <c r="B4" s="77" t="s">
        <v>102</v>
      </c>
      <c r="C4" s="77" t="s">
        <v>103</v>
      </c>
      <c r="D4" s="77" t="s">
        <v>104</v>
      </c>
      <c r="E4" s="77" t="s">
        <v>90</v>
      </c>
      <c r="F4" s="77" t="s">
        <v>105</v>
      </c>
      <c r="G4" s="77">
        <v>12.85</v>
      </c>
      <c r="H4" s="77" t="s">
        <v>106</v>
      </c>
      <c r="I4" s="77"/>
      <c r="J4" s="78">
        <f t="shared" ref="J4:J36" si="0">H4*$E$1/5</f>
        <v>232</v>
      </c>
      <c r="K4" s="44">
        <f>G4*J4</f>
        <v>2981.2</v>
      </c>
      <c r="L4" s="33">
        <f>VLOOKUP(E4,'Raumgruppen - Leistungen'!$A$3:$D$10,4)*$M4</f>
        <v>0</v>
      </c>
      <c r="M4" s="82">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7" t="s">
        <v>101</v>
      </c>
      <c r="B5" s="77" t="s">
        <v>102</v>
      </c>
      <c r="C5" s="77" t="s">
        <v>107</v>
      </c>
      <c r="D5" s="77" t="s">
        <v>108</v>
      </c>
      <c r="E5" s="77" t="s">
        <v>90</v>
      </c>
      <c r="F5" s="77" t="s">
        <v>105</v>
      </c>
      <c r="G5" s="77">
        <v>3.51</v>
      </c>
      <c r="H5" s="77" t="s">
        <v>106</v>
      </c>
      <c r="I5" s="77"/>
      <c r="J5" s="78">
        <f t="shared" si="0"/>
        <v>232</v>
      </c>
      <c r="K5" s="44">
        <f t="shared" ref="K5:K36" si="4">G5*J5</f>
        <v>814.31999999999994</v>
      </c>
      <c r="L5" s="33">
        <f>VLOOKUP(E5,'Raumgruppen - Leistungen'!$A$3:$D$10,4)*$M5</f>
        <v>0</v>
      </c>
      <c r="M5" s="82">
        <v>1</v>
      </c>
      <c r="N5" s="44" t="e">
        <f t="shared" ref="N5:N36" si="5">G5/L5</f>
        <v>#DIV/0!</v>
      </c>
      <c r="O5" s="45" t="e">
        <f t="shared" si="1"/>
        <v>#DIV/0!</v>
      </c>
      <c r="P5" s="46" t="e">
        <f>N5*Stundenverrechnungssatz!$C$42</f>
        <v>#DIV/0!</v>
      </c>
      <c r="Q5" s="39" t="e">
        <f t="shared" si="2"/>
        <v>#DIV/0!</v>
      </c>
      <c r="R5" s="39" t="e">
        <f t="shared" si="3"/>
        <v>#DIV/0!</v>
      </c>
    </row>
    <row r="6" spans="1:18" ht="24.95" customHeight="1" x14ac:dyDescent="0.2">
      <c r="A6" s="77" t="s">
        <v>101</v>
      </c>
      <c r="B6" s="77" t="s">
        <v>102</v>
      </c>
      <c r="C6" s="77" t="s">
        <v>109</v>
      </c>
      <c r="D6" s="77" t="s">
        <v>110</v>
      </c>
      <c r="E6" s="77" t="s">
        <v>94</v>
      </c>
      <c r="F6" s="79" t="s">
        <v>111</v>
      </c>
      <c r="G6" s="77">
        <v>44.76</v>
      </c>
      <c r="H6" s="77" t="s">
        <v>106</v>
      </c>
      <c r="I6" s="77"/>
      <c r="J6" s="78">
        <f t="shared" si="0"/>
        <v>232</v>
      </c>
      <c r="K6" s="44">
        <f t="shared" si="4"/>
        <v>10384.32</v>
      </c>
      <c r="L6" s="33">
        <f>VLOOKUP(E6,'Raumgruppen - Leistungen'!$A$3:$D$10,4)*$M6</f>
        <v>0</v>
      </c>
      <c r="M6" s="82">
        <v>1</v>
      </c>
      <c r="N6" s="44" t="e">
        <f t="shared" si="5"/>
        <v>#DIV/0!</v>
      </c>
      <c r="O6" s="45" t="e">
        <f t="shared" si="1"/>
        <v>#DIV/0!</v>
      </c>
      <c r="P6" s="46" t="e">
        <f>N6*Stundenverrechnungssatz!$C$42</f>
        <v>#DIV/0!</v>
      </c>
      <c r="Q6" s="39" t="e">
        <f t="shared" si="2"/>
        <v>#DIV/0!</v>
      </c>
      <c r="R6" s="39" t="e">
        <f t="shared" si="3"/>
        <v>#DIV/0!</v>
      </c>
    </row>
    <row r="7" spans="1:18" ht="24.95" customHeight="1" x14ac:dyDescent="0.2">
      <c r="A7" s="77" t="s">
        <v>101</v>
      </c>
      <c r="B7" s="77" t="s">
        <v>102</v>
      </c>
      <c r="C7" s="77" t="s">
        <v>112</v>
      </c>
      <c r="D7" s="77" t="s">
        <v>113</v>
      </c>
      <c r="E7" s="77" t="s">
        <v>94</v>
      </c>
      <c r="F7" s="79" t="s">
        <v>111</v>
      </c>
      <c r="G7" s="77">
        <v>25.39</v>
      </c>
      <c r="H7" s="77" t="s">
        <v>106</v>
      </c>
      <c r="I7" s="77"/>
      <c r="J7" s="78">
        <f t="shared" si="0"/>
        <v>232</v>
      </c>
      <c r="K7" s="44">
        <f t="shared" si="4"/>
        <v>5890.4800000000005</v>
      </c>
      <c r="L7" s="33">
        <f>VLOOKUP(E7,'Raumgruppen - Leistungen'!$A$3:$D$10,4)*$M7</f>
        <v>0</v>
      </c>
      <c r="M7" s="82">
        <v>1</v>
      </c>
      <c r="N7" s="44" t="e">
        <f t="shared" si="5"/>
        <v>#DIV/0!</v>
      </c>
      <c r="O7" s="45" t="e">
        <f t="shared" si="1"/>
        <v>#DIV/0!</v>
      </c>
      <c r="P7" s="46" t="e">
        <f>N7*Stundenverrechnungssatz!$C$42</f>
        <v>#DIV/0!</v>
      </c>
      <c r="Q7" s="39" t="e">
        <f t="shared" si="2"/>
        <v>#DIV/0!</v>
      </c>
      <c r="R7" s="39" t="e">
        <f t="shared" si="3"/>
        <v>#DIV/0!</v>
      </c>
    </row>
    <row r="8" spans="1:18" ht="24.95" customHeight="1" x14ac:dyDescent="0.2">
      <c r="A8" s="77" t="s">
        <v>101</v>
      </c>
      <c r="B8" s="77" t="s">
        <v>102</v>
      </c>
      <c r="C8" s="77" t="s">
        <v>114</v>
      </c>
      <c r="D8" s="77" t="s">
        <v>115</v>
      </c>
      <c r="E8" s="77" t="s">
        <v>90</v>
      </c>
      <c r="F8" s="77" t="s">
        <v>105</v>
      </c>
      <c r="G8" s="77">
        <v>11.59</v>
      </c>
      <c r="H8" s="77" t="s">
        <v>106</v>
      </c>
      <c r="I8" s="77"/>
      <c r="J8" s="78">
        <f t="shared" si="0"/>
        <v>232</v>
      </c>
      <c r="K8" s="44">
        <f t="shared" si="4"/>
        <v>2688.88</v>
      </c>
      <c r="L8" s="33">
        <f>VLOOKUP(E8,'Raumgruppen - Leistungen'!$A$3:$D$10,4)*$M8</f>
        <v>0</v>
      </c>
      <c r="M8" s="82">
        <v>1</v>
      </c>
      <c r="N8" s="44" t="e">
        <f t="shared" si="5"/>
        <v>#DIV/0!</v>
      </c>
      <c r="O8" s="45" t="e">
        <f t="shared" si="1"/>
        <v>#DIV/0!</v>
      </c>
      <c r="P8" s="46" t="e">
        <f>N8*Stundenverrechnungssatz!$C$42</f>
        <v>#DIV/0!</v>
      </c>
      <c r="Q8" s="39" t="e">
        <f t="shared" si="2"/>
        <v>#DIV/0!</v>
      </c>
      <c r="R8" s="39" t="e">
        <f t="shared" si="3"/>
        <v>#DIV/0!</v>
      </c>
    </row>
    <row r="9" spans="1:18" ht="24.95" customHeight="1" x14ac:dyDescent="0.2">
      <c r="A9" s="77" t="s">
        <v>101</v>
      </c>
      <c r="B9" s="77" t="s">
        <v>102</v>
      </c>
      <c r="C9" s="77" t="s">
        <v>116</v>
      </c>
      <c r="D9" s="77" t="s">
        <v>117</v>
      </c>
      <c r="E9" s="77" t="s">
        <v>90</v>
      </c>
      <c r="F9" s="79" t="s">
        <v>111</v>
      </c>
      <c r="G9" s="77">
        <v>1.54</v>
      </c>
      <c r="H9" s="77" t="s">
        <v>106</v>
      </c>
      <c r="I9" s="77"/>
      <c r="J9" s="78">
        <f t="shared" si="0"/>
        <v>232</v>
      </c>
      <c r="K9" s="44">
        <f t="shared" si="4"/>
        <v>357.28000000000003</v>
      </c>
      <c r="L9" s="33">
        <f>VLOOKUP(E9,'Raumgruppen - Leistungen'!$A$3:$D$10,4)*$M9</f>
        <v>0</v>
      </c>
      <c r="M9" s="82">
        <v>1</v>
      </c>
      <c r="N9" s="44" t="e">
        <f t="shared" si="5"/>
        <v>#DIV/0!</v>
      </c>
      <c r="O9" s="45" t="e">
        <f t="shared" si="1"/>
        <v>#DIV/0!</v>
      </c>
      <c r="P9" s="46" t="e">
        <f>N9*Stundenverrechnungssatz!$C$42</f>
        <v>#DIV/0!</v>
      </c>
      <c r="Q9" s="39" t="e">
        <f t="shared" si="2"/>
        <v>#DIV/0!</v>
      </c>
      <c r="R9" s="39" t="e">
        <f t="shared" si="3"/>
        <v>#DIV/0!</v>
      </c>
    </row>
    <row r="10" spans="1:18" ht="24.95" customHeight="1" x14ac:dyDescent="0.2">
      <c r="A10" s="77" t="s">
        <v>101</v>
      </c>
      <c r="B10" s="77" t="s">
        <v>102</v>
      </c>
      <c r="C10" s="77" t="s">
        <v>118</v>
      </c>
      <c r="D10" s="77" t="s">
        <v>119</v>
      </c>
      <c r="E10" s="77" t="s">
        <v>90</v>
      </c>
      <c r="F10" s="79" t="s">
        <v>111</v>
      </c>
      <c r="G10" s="77">
        <v>1.54</v>
      </c>
      <c r="H10" s="77" t="s">
        <v>106</v>
      </c>
      <c r="I10" s="77"/>
      <c r="J10" s="78">
        <f t="shared" si="0"/>
        <v>232</v>
      </c>
      <c r="K10" s="44">
        <f t="shared" si="4"/>
        <v>357.28000000000003</v>
      </c>
      <c r="L10" s="33">
        <f>VLOOKUP(E10,'Raumgruppen - Leistungen'!$A$3:$D$10,4)*$M10</f>
        <v>0</v>
      </c>
      <c r="M10" s="82">
        <v>1</v>
      </c>
      <c r="N10" s="44" t="e">
        <f t="shared" si="5"/>
        <v>#DIV/0!</v>
      </c>
      <c r="O10" s="45" t="e">
        <f t="shared" si="1"/>
        <v>#DIV/0!</v>
      </c>
      <c r="P10" s="46" t="e">
        <f>N10*Stundenverrechnungssatz!$C$42</f>
        <v>#DIV/0!</v>
      </c>
      <c r="Q10" s="39" t="e">
        <f t="shared" si="2"/>
        <v>#DIV/0!</v>
      </c>
      <c r="R10" s="39" t="e">
        <f t="shared" si="3"/>
        <v>#DIV/0!</v>
      </c>
    </row>
    <row r="11" spans="1:18" ht="24.95" customHeight="1" x14ac:dyDescent="0.2">
      <c r="A11" s="77" t="s">
        <v>101</v>
      </c>
      <c r="B11" s="77" t="s">
        <v>102</v>
      </c>
      <c r="C11" s="77" t="s">
        <v>120</v>
      </c>
      <c r="D11" s="77" t="s">
        <v>113</v>
      </c>
      <c r="E11" s="77" t="s">
        <v>94</v>
      </c>
      <c r="F11" s="79" t="s">
        <v>111</v>
      </c>
      <c r="G11" s="77">
        <v>25.39</v>
      </c>
      <c r="H11" s="77" t="s">
        <v>106</v>
      </c>
      <c r="I11" s="77"/>
      <c r="J11" s="78">
        <f t="shared" si="0"/>
        <v>232</v>
      </c>
      <c r="K11" s="44">
        <f t="shared" si="4"/>
        <v>5890.4800000000005</v>
      </c>
      <c r="L11" s="33">
        <f>VLOOKUP(E11,'Raumgruppen - Leistungen'!$A$3:$D$10,4)*$M11</f>
        <v>0</v>
      </c>
      <c r="M11" s="82">
        <v>1</v>
      </c>
      <c r="N11" s="44" t="e">
        <f t="shared" si="5"/>
        <v>#DIV/0!</v>
      </c>
      <c r="O11" s="45" t="e">
        <f t="shared" si="1"/>
        <v>#DIV/0!</v>
      </c>
      <c r="P11" s="46" t="e">
        <f>N11*Stundenverrechnungssatz!$C$42</f>
        <v>#DIV/0!</v>
      </c>
      <c r="Q11" s="39" t="e">
        <f t="shared" si="2"/>
        <v>#DIV/0!</v>
      </c>
      <c r="R11" s="39" t="e">
        <f t="shared" si="3"/>
        <v>#DIV/0!</v>
      </c>
    </row>
    <row r="12" spans="1:18" ht="24.95" customHeight="1" x14ac:dyDescent="0.2">
      <c r="A12" s="77" t="s">
        <v>101</v>
      </c>
      <c r="B12" s="77" t="s">
        <v>102</v>
      </c>
      <c r="C12" s="77" t="s">
        <v>121</v>
      </c>
      <c r="D12" s="77" t="s">
        <v>122</v>
      </c>
      <c r="E12" s="77" t="s">
        <v>94</v>
      </c>
      <c r="F12" s="79" t="s">
        <v>111</v>
      </c>
      <c r="G12" s="77">
        <v>45.14</v>
      </c>
      <c r="H12" s="77" t="s">
        <v>106</v>
      </c>
      <c r="I12" s="77"/>
      <c r="J12" s="78">
        <f t="shared" si="0"/>
        <v>232</v>
      </c>
      <c r="K12" s="44">
        <f t="shared" si="4"/>
        <v>10472.48</v>
      </c>
      <c r="L12" s="33">
        <f>VLOOKUP(E12,'Raumgruppen - Leistungen'!$A$3:$D$10,4)*$M12</f>
        <v>0</v>
      </c>
      <c r="M12" s="82">
        <v>1</v>
      </c>
      <c r="N12" s="44" t="e">
        <f t="shared" si="5"/>
        <v>#DIV/0!</v>
      </c>
      <c r="O12" s="45" t="e">
        <f t="shared" si="1"/>
        <v>#DIV/0!</v>
      </c>
      <c r="P12" s="46" t="e">
        <f>N12*Stundenverrechnungssatz!$C$42</f>
        <v>#DIV/0!</v>
      </c>
      <c r="Q12" s="39" t="e">
        <f t="shared" si="2"/>
        <v>#DIV/0!</v>
      </c>
      <c r="R12" s="39" t="e">
        <f t="shared" si="3"/>
        <v>#DIV/0!</v>
      </c>
    </row>
    <row r="13" spans="1:18" ht="24.95" customHeight="1" x14ac:dyDescent="0.2">
      <c r="A13" s="77" t="s">
        <v>101</v>
      </c>
      <c r="B13" s="77" t="s">
        <v>102</v>
      </c>
      <c r="C13" s="77" t="s">
        <v>123</v>
      </c>
      <c r="D13" s="77" t="s">
        <v>113</v>
      </c>
      <c r="E13" s="77" t="s">
        <v>94</v>
      </c>
      <c r="F13" s="79" t="s">
        <v>111</v>
      </c>
      <c r="G13" s="77">
        <v>21.41</v>
      </c>
      <c r="H13" s="77" t="s">
        <v>106</v>
      </c>
      <c r="I13" s="77"/>
      <c r="J13" s="78">
        <f t="shared" si="0"/>
        <v>232</v>
      </c>
      <c r="K13" s="44">
        <f t="shared" si="4"/>
        <v>4967.12</v>
      </c>
      <c r="L13" s="33">
        <f>VLOOKUP(E13,'Raumgruppen - Leistungen'!$A$3:$D$10,4)*$M13</f>
        <v>0</v>
      </c>
      <c r="M13" s="82">
        <v>1</v>
      </c>
      <c r="N13" s="44" t="e">
        <f t="shared" si="5"/>
        <v>#DIV/0!</v>
      </c>
      <c r="O13" s="45" t="e">
        <f t="shared" si="1"/>
        <v>#DIV/0!</v>
      </c>
      <c r="P13" s="46" t="e">
        <f>N13*Stundenverrechnungssatz!$C$42</f>
        <v>#DIV/0!</v>
      </c>
      <c r="Q13" s="39" t="e">
        <f t="shared" si="2"/>
        <v>#DIV/0!</v>
      </c>
      <c r="R13" s="39" t="e">
        <f t="shared" si="3"/>
        <v>#DIV/0!</v>
      </c>
    </row>
    <row r="14" spans="1:18" ht="24.95" customHeight="1" x14ac:dyDescent="0.2">
      <c r="A14" s="77" t="s">
        <v>101</v>
      </c>
      <c r="B14" s="77" t="s">
        <v>102</v>
      </c>
      <c r="C14" s="77" t="s">
        <v>124</v>
      </c>
      <c r="D14" s="77" t="s">
        <v>113</v>
      </c>
      <c r="E14" s="77" t="s">
        <v>94</v>
      </c>
      <c r="F14" s="79" t="s">
        <v>111</v>
      </c>
      <c r="G14" s="77">
        <v>19.260000000000002</v>
      </c>
      <c r="H14" s="77" t="s">
        <v>106</v>
      </c>
      <c r="I14" s="77"/>
      <c r="J14" s="78">
        <f t="shared" si="0"/>
        <v>232</v>
      </c>
      <c r="K14" s="44">
        <f t="shared" si="4"/>
        <v>4468.3200000000006</v>
      </c>
      <c r="L14" s="33">
        <f>VLOOKUP(E14,'Raumgruppen - Leistungen'!$A$3:$D$10,4)*$M14</f>
        <v>0</v>
      </c>
      <c r="M14" s="82">
        <v>1</v>
      </c>
      <c r="N14" s="44" t="e">
        <f t="shared" si="5"/>
        <v>#DIV/0!</v>
      </c>
      <c r="O14" s="45" t="e">
        <f t="shared" si="1"/>
        <v>#DIV/0!</v>
      </c>
      <c r="P14" s="46" t="e">
        <f>N14*Stundenverrechnungssatz!$C$42</f>
        <v>#DIV/0!</v>
      </c>
      <c r="Q14" s="39" t="e">
        <f t="shared" si="2"/>
        <v>#DIV/0!</v>
      </c>
      <c r="R14" s="39" t="e">
        <f t="shared" si="3"/>
        <v>#DIV/0!</v>
      </c>
    </row>
    <row r="15" spans="1:18" ht="24.95" customHeight="1" x14ac:dyDescent="0.2">
      <c r="A15" s="77" t="s">
        <v>101</v>
      </c>
      <c r="B15" s="77" t="s">
        <v>102</v>
      </c>
      <c r="C15" s="77" t="s">
        <v>125</v>
      </c>
      <c r="D15" s="77" t="s">
        <v>113</v>
      </c>
      <c r="E15" s="77" t="s">
        <v>94</v>
      </c>
      <c r="F15" s="79" t="s">
        <v>111</v>
      </c>
      <c r="G15" s="77">
        <v>25.39</v>
      </c>
      <c r="H15" s="77" t="s">
        <v>106</v>
      </c>
      <c r="I15" s="77"/>
      <c r="J15" s="78">
        <f t="shared" si="0"/>
        <v>232</v>
      </c>
      <c r="K15" s="44">
        <f t="shared" si="4"/>
        <v>5890.4800000000005</v>
      </c>
      <c r="L15" s="33">
        <f>VLOOKUP(E15,'Raumgruppen - Leistungen'!$A$3:$D$10,4)*$M15</f>
        <v>0</v>
      </c>
      <c r="M15" s="82">
        <v>1</v>
      </c>
      <c r="N15" s="44" t="e">
        <f t="shared" si="5"/>
        <v>#DIV/0!</v>
      </c>
      <c r="O15" s="45" t="e">
        <f t="shared" si="1"/>
        <v>#DIV/0!</v>
      </c>
      <c r="P15" s="46" t="e">
        <f>N15*Stundenverrechnungssatz!$C$42</f>
        <v>#DIV/0!</v>
      </c>
      <c r="Q15" s="39" t="e">
        <f t="shared" si="2"/>
        <v>#DIV/0!</v>
      </c>
      <c r="R15" s="39" t="e">
        <f t="shared" si="3"/>
        <v>#DIV/0!</v>
      </c>
    </row>
    <row r="16" spans="1:18" ht="24.95" customHeight="1" x14ac:dyDescent="0.2">
      <c r="A16" s="77" t="s">
        <v>101</v>
      </c>
      <c r="B16" s="77" t="s">
        <v>102</v>
      </c>
      <c r="C16" s="77" t="s">
        <v>126</v>
      </c>
      <c r="D16" s="77" t="s">
        <v>127</v>
      </c>
      <c r="E16" s="77" t="s">
        <v>94</v>
      </c>
      <c r="F16" s="79" t="s">
        <v>111</v>
      </c>
      <c r="G16" s="77">
        <v>45.22</v>
      </c>
      <c r="H16" s="77" t="s">
        <v>106</v>
      </c>
      <c r="I16" s="77"/>
      <c r="J16" s="78">
        <f t="shared" si="0"/>
        <v>232</v>
      </c>
      <c r="K16" s="44">
        <f t="shared" si="4"/>
        <v>10491.039999999999</v>
      </c>
      <c r="L16" s="33">
        <f>VLOOKUP(E16,'Raumgruppen - Leistungen'!$A$3:$D$10,4)*$M16</f>
        <v>0</v>
      </c>
      <c r="M16" s="82">
        <v>1</v>
      </c>
      <c r="N16" s="44" t="e">
        <f t="shared" si="5"/>
        <v>#DIV/0!</v>
      </c>
      <c r="O16" s="45" t="e">
        <f t="shared" si="1"/>
        <v>#DIV/0!</v>
      </c>
      <c r="P16" s="46" t="e">
        <f>N16*Stundenverrechnungssatz!$C$42</f>
        <v>#DIV/0!</v>
      </c>
      <c r="Q16" s="39" t="e">
        <f t="shared" si="2"/>
        <v>#DIV/0!</v>
      </c>
      <c r="R16" s="39" t="e">
        <f t="shared" si="3"/>
        <v>#DIV/0!</v>
      </c>
    </row>
    <row r="17" spans="1:18" ht="24.95" customHeight="1" x14ac:dyDescent="0.2">
      <c r="A17" s="77" t="s">
        <v>101</v>
      </c>
      <c r="B17" s="77" t="s">
        <v>102</v>
      </c>
      <c r="C17" s="77" t="s">
        <v>128</v>
      </c>
      <c r="D17" s="77" t="s">
        <v>129</v>
      </c>
      <c r="E17" s="77" t="s">
        <v>90</v>
      </c>
      <c r="F17" s="77" t="s">
        <v>105</v>
      </c>
      <c r="G17" s="77">
        <v>11.13</v>
      </c>
      <c r="H17" s="77" t="s">
        <v>106</v>
      </c>
      <c r="I17" s="77"/>
      <c r="J17" s="78">
        <f t="shared" si="0"/>
        <v>232</v>
      </c>
      <c r="K17" s="44">
        <f t="shared" si="4"/>
        <v>2582.1600000000003</v>
      </c>
      <c r="L17" s="33">
        <f>VLOOKUP(E17,'Raumgruppen - Leistungen'!$A$3:$D$10,4)*$M17</f>
        <v>0</v>
      </c>
      <c r="M17" s="82">
        <v>1</v>
      </c>
      <c r="N17" s="44" t="e">
        <f t="shared" si="5"/>
        <v>#DIV/0!</v>
      </c>
      <c r="O17" s="45" t="e">
        <f t="shared" si="1"/>
        <v>#DIV/0!</v>
      </c>
      <c r="P17" s="46" t="e">
        <f>N17*Stundenverrechnungssatz!$C$42</f>
        <v>#DIV/0!</v>
      </c>
      <c r="Q17" s="39" t="e">
        <f t="shared" si="2"/>
        <v>#DIV/0!</v>
      </c>
      <c r="R17" s="39" t="e">
        <f t="shared" si="3"/>
        <v>#DIV/0!</v>
      </c>
    </row>
    <row r="18" spans="1:18" ht="24.95" customHeight="1" x14ac:dyDescent="0.2">
      <c r="A18" s="77" t="s">
        <v>101</v>
      </c>
      <c r="B18" s="77" t="s">
        <v>102</v>
      </c>
      <c r="C18" s="77" t="s">
        <v>130</v>
      </c>
      <c r="D18" s="77" t="s">
        <v>113</v>
      </c>
      <c r="E18" s="77" t="s">
        <v>94</v>
      </c>
      <c r="F18" s="79" t="s">
        <v>111</v>
      </c>
      <c r="G18" s="77">
        <v>25.34</v>
      </c>
      <c r="H18" s="77" t="s">
        <v>106</v>
      </c>
      <c r="I18" s="77"/>
      <c r="J18" s="78">
        <f t="shared" si="0"/>
        <v>232</v>
      </c>
      <c r="K18" s="44">
        <f t="shared" si="4"/>
        <v>5878.88</v>
      </c>
      <c r="L18" s="33">
        <f>VLOOKUP(E18,'Raumgruppen - Leistungen'!$A$3:$D$10,4)*$M18</f>
        <v>0</v>
      </c>
      <c r="M18" s="82">
        <v>1</v>
      </c>
      <c r="N18" s="44" t="e">
        <f t="shared" si="5"/>
        <v>#DIV/0!</v>
      </c>
      <c r="O18" s="45" t="e">
        <f t="shared" si="1"/>
        <v>#DIV/0!</v>
      </c>
      <c r="P18" s="46" t="e">
        <f>N18*Stundenverrechnungssatz!$C$42</f>
        <v>#DIV/0!</v>
      </c>
      <c r="Q18" s="39" t="e">
        <f t="shared" si="2"/>
        <v>#DIV/0!</v>
      </c>
      <c r="R18" s="39" t="e">
        <f t="shared" si="3"/>
        <v>#DIV/0!</v>
      </c>
    </row>
    <row r="19" spans="1:18" ht="24.95" customHeight="1" x14ac:dyDescent="0.2">
      <c r="A19" s="77" t="s">
        <v>101</v>
      </c>
      <c r="B19" s="77" t="s">
        <v>102</v>
      </c>
      <c r="C19" s="77" t="s">
        <v>131</v>
      </c>
      <c r="D19" s="77" t="s">
        <v>113</v>
      </c>
      <c r="E19" s="77" t="s">
        <v>94</v>
      </c>
      <c r="F19" s="79" t="s">
        <v>111</v>
      </c>
      <c r="G19" s="77">
        <v>21.29</v>
      </c>
      <c r="H19" s="77" t="s">
        <v>106</v>
      </c>
      <c r="I19" s="77"/>
      <c r="J19" s="78">
        <f t="shared" si="0"/>
        <v>232</v>
      </c>
      <c r="K19" s="44">
        <f t="shared" si="4"/>
        <v>4939.28</v>
      </c>
      <c r="L19" s="33">
        <f>VLOOKUP(E19,'Raumgruppen - Leistungen'!$A$3:$D$10,4)*$M19</f>
        <v>0</v>
      </c>
      <c r="M19" s="82">
        <v>1</v>
      </c>
      <c r="N19" s="44" t="e">
        <f t="shared" si="5"/>
        <v>#DIV/0!</v>
      </c>
      <c r="O19" s="45" t="e">
        <f t="shared" ref="O19:O36" si="6">N19*H19</f>
        <v>#DIV/0!</v>
      </c>
      <c r="P19" s="46" t="e">
        <f>N19*Stundenverrechnungssatz!$C$42</f>
        <v>#DIV/0!</v>
      </c>
      <c r="Q19" s="39" t="e">
        <f t="shared" ref="Q19:Q36" si="7">J19*P19</f>
        <v>#DIV/0!</v>
      </c>
      <c r="R19" s="39" t="e">
        <f t="shared" ref="R19:R36" si="8">Q19/12</f>
        <v>#DIV/0!</v>
      </c>
    </row>
    <row r="20" spans="1:18" ht="24.95" customHeight="1" x14ac:dyDescent="0.2">
      <c r="A20" s="77" t="s">
        <v>101</v>
      </c>
      <c r="B20" s="77" t="s">
        <v>102</v>
      </c>
      <c r="C20" s="77" t="s">
        <v>132</v>
      </c>
      <c r="D20" s="77" t="s">
        <v>113</v>
      </c>
      <c r="E20" s="77" t="s">
        <v>94</v>
      </c>
      <c r="F20" s="79" t="s">
        <v>111</v>
      </c>
      <c r="G20" s="77">
        <v>20.03</v>
      </c>
      <c r="H20" s="77" t="s">
        <v>106</v>
      </c>
      <c r="I20" s="77"/>
      <c r="J20" s="78">
        <f t="shared" si="0"/>
        <v>232</v>
      </c>
      <c r="K20" s="44">
        <f t="shared" si="4"/>
        <v>4646.96</v>
      </c>
      <c r="L20" s="33">
        <f>VLOOKUP(E20,'Raumgruppen - Leistungen'!$A$3:$D$10,4)*$M20</f>
        <v>0</v>
      </c>
      <c r="M20" s="82">
        <v>1</v>
      </c>
      <c r="N20" s="44" t="e">
        <f t="shared" si="5"/>
        <v>#DIV/0!</v>
      </c>
      <c r="O20" s="45" t="e">
        <f t="shared" si="6"/>
        <v>#DIV/0!</v>
      </c>
      <c r="P20" s="46" t="e">
        <f>N20*Stundenverrechnungssatz!$C$42</f>
        <v>#DIV/0!</v>
      </c>
      <c r="Q20" s="39" t="e">
        <f t="shared" si="7"/>
        <v>#DIV/0!</v>
      </c>
      <c r="R20" s="39" t="e">
        <f t="shared" si="8"/>
        <v>#DIV/0!</v>
      </c>
    </row>
    <row r="21" spans="1:18" ht="24.95" customHeight="1" x14ac:dyDescent="0.2">
      <c r="A21" s="77" t="s">
        <v>101</v>
      </c>
      <c r="B21" s="77" t="s">
        <v>102</v>
      </c>
      <c r="C21" s="77" t="s">
        <v>133</v>
      </c>
      <c r="D21" s="77" t="s">
        <v>134</v>
      </c>
      <c r="E21" s="77" t="s">
        <v>90</v>
      </c>
      <c r="F21" s="77" t="s">
        <v>105</v>
      </c>
      <c r="G21" s="77">
        <v>10</v>
      </c>
      <c r="H21" s="77" t="s">
        <v>106</v>
      </c>
      <c r="I21" s="77"/>
      <c r="J21" s="78">
        <f t="shared" si="0"/>
        <v>232</v>
      </c>
      <c r="K21" s="44">
        <f t="shared" si="4"/>
        <v>2320</v>
      </c>
      <c r="L21" s="33">
        <f>VLOOKUP(E21,'Raumgruppen - Leistungen'!$A$3:$D$10,4)*$M21</f>
        <v>0</v>
      </c>
      <c r="M21" s="82">
        <v>1</v>
      </c>
      <c r="N21" s="44" t="e">
        <f t="shared" si="5"/>
        <v>#DIV/0!</v>
      </c>
      <c r="O21" s="45" t="e">
        <f t="shared" si="6"/>
        <v>#DIV/0!</v>
      </c>
      <c r="P21" s="46" t="e">
        <f>N21*Stundenverrechnungssatz!$C$42</f>
        <v>#DIV/0!</v>
      </c>
      <c r="Q21" s="39" t="e">
        <f t="shared" si="7"/>
        <v>#DIV/0!</v>
      </c>
      <c r="R21" s="39" t="e">
        <f t="shared" si="8"/>
        <v>#DIV/0!</v>
      </c>
    </row>
    <row r="22" spans="1:18" ht="24.95" customHeight="1" x14ac:dyDescent="0.2">
      <c r="A22" s="77" t="s">
        <v>101</v>
      </c>
      <c r="B22" s="77" t="s">
        <v>102</v>
      </c>
      <c r="C22" s="77" t="s">
        <v>135</v>
      </c>
      <c r="D22" s="77" t="s">
        <v>136</v>
      </c>
      <c r="E22" s="77" t="s">
        <v>90</v>
      </c>
      <c r="F22" s="77" t="s">
        <v>105</v>
      </c>
      <c r="G22" s="77">
        <v>1.87</v>
      </c>
      <c r="H22" s="77" t="s">
        <v>106</v>
      </c>
      <c r="I22" s="77"/>
      <c r="J22" s="78">
        <f t="shared" si="0"/>
        <v>232</v>
      </c>
      <c r="K22" s="44">
        <f t="shared" si="4"/>
        <v>433.84000000000003</v>
      </c>
      <c r="L22" s="33">
        <f>VLOOKUP(E22,'Raumgruppen - Leistungen'!$A$3:$D$10,4)*$M22</f>
        <v>0</v>
      </c>
      <c r="M22" s="82">
        <v>1</v>
      </c>
      <c r="N22" s="44" t="e">
        <f t="shared" si="5"/>
        <v>#DIV/0!</v>
      </c>
      <c r="O22" s="45" t="e">
        <f t="shared" si="6"/>
        <v>#DIV/0!</v>
      </c>
      <c r="P22" s="46" t="e">
        <f>N22*Stundenverrechnungssatz!$C$42</f>
        <v>#DIV/0!</v>
      </c>
      <c r="Q22" s="39" t="e">
        <f t="shared" si="7"/>
        <v>#DIV/0!</v>
      </c>
      <c r="R22" s="39" t="e">
        <f t="shared" si="8"/>
        <v>#DIV/0!</v>
      </c>
    </row>
    <row r="23" spans="1:18" ht="24.95" customHeight="1" x14ac:dyDescent="0.2">
      <c r="A23" s="77" t="s">
        <v>101</v>
      </c>
      <c r="B23" s="77" t="s">
        <v>102</v>
      </c>
      <c r="C23" s="77" t="s">
        <v>137</v>
      </c>
      <c r="D23" s="77" t="s">
        <v>138</v>
      </c>
      <c r="E23" s="77" t="s">
        <v>90</v>
      </c>
      <c r="F23" s="77" t="s">
        <v>105</v>
      </c>
      <c r="G23" s="77">
        <v>1.87</v>
      </c>
      <c r="H23" s="77" t="s">
        <v>106</v>
      </c>
      <c r="I23" s="77"/>
      <c r="J23" s="78">
        <f t="shared" si="0"/>
        <v>232</v>
      </c>
      <c r="K23" s="44">
        <f t="shared" si="4"/>
        <v>433.84000000000003</v>
      </c>
      <c r="L23" s="33">
        <f>VLOOKUP(E23,'Raumgruppen - Leistungen'!$A$3:$D$10,4)*$M23</f>
        <v>0</v>
      </c>
      <c r="M23" s="82">
        <v>1</v>
      </c>
      <c r="N23" s="44" t="e">
        <f t="shared" si="5"/>
        <v>#DIV/0!</v>
      </c>
      <c r="O23" s="45" t="e">
        <f t="shared" si="6"/>
        <v>#DIV/0!</v>
      </c>
      <c r="P23" s="46" t="e">
        <f>N23*Stundenverrechnungssatz!$C$42</f>
        <v>#DIV/0!</v>
      </c>
      <c r="Q23" s="39" t="e">
        <f t="shared" si="7"/>
        <v>#DIV/0!</v>
      </c>
      <c r="R23" s="39" t="e">
        <f t="shared" si="8"/>
        <v>#DIV/0!</v>
      </c>
    </row>
    <row r="24" spans="1:18" ht="24.95" customHeight="1" x14ac:dyDescent="0.2">
      <c r="A24" s="77" t="s">
        <v>101</v>
      </c>
      <c r="B24" s="77" t="s">
        <v>102</v>
      </c>
      <c r="C24" s="77" t="s">
        <v>139</v>
      </c>
      <c r="D24" s="77" t="s">
        <v>140</v>
      </c>
      <c r="E24" s="77" t="s">
        <v>96</v>
      </c>
      <c r="F24" s="79" t="s">
        <v>111</v>
      </c>
      <c r="G24" s="77">
        <v>56.84</v>
      </c>
      <c r="H24" s="77" t="s">
        <v>106</v>
      </c>
      <c r="I24" s="77"/>
      <c r="J24" s="78">
        <f t="shared" si="0"/>
        <v>232</v>
      </c>
      <c r="K24" s="44">
        <f t="shared" si="4"/>
        <v>13186.880000000001</v>
      </c>
      <c r="L24" s="33">
        <f>VLOOKUP(E24,'Raumgruppen - Leistungen'!$A$3:$D$10,4)*$M24</f>
        <v>0</v>
      </c>
      <c r="M24" s="82">
        <v>1</v>
      </c>
      <c r="N24" s="44" t="e">
        <f t="shared" si="5"/>
        <v>#DIV/0!</v>
      </c>
      <c r="O24" s="45" t="e">
        <f t="shared" si="6"/>
        <v>#DIV/0!</v>
      </c>
      <c r="P24" s="46" t="e">
        <f>N24*Stundenverrechnungssatz!$C$42</f>
        <v>#DIV/0!</v>
      </c>
      <c r="Q24" s="39" t="e">
        <f t="shared" si="7"/>
        <v>#DIV/0!</v>
      </c>
      <c r="R24" s="39" t="e">
        <f t="shared" si="8"/>
        <v>#DIV/0!</v>
      </c>
    </row>
    <row r="25" spans="1:18" ht="24.95" customHeight="1" x14ac:dyDescent="0.2">
      <c r="A25" s="77" t="s">
        <v>101</v>
      </c>
      <c r="B25" s="77" t="s">
        <v>102</v>
      </c>
      <c r="C25" s="77" t="s">
        <v>141</v>
      </c>
      <c r="D25" s="77" t="s">
        <v>142</v>
      </c>
      <c r="E25" s="77" t="s">
        <v>92</v>
      </c>
      <c r="F25" s="77" t="s">
        <v>105</v>
      </c>
      <c r="G25" s="77">
        <v>18.53</v>
      </c>
      <c r="H25" s="77" t="s">
        <v>106</v>
      </c>
      <c r="I25" s="77"/>
      <c r="J25" s="78">
        <f t="shared" si="0"/>
        <v>232</v>
      </c>
      <c r="K25" s="44">
        <f t="shared" si="4"/>
        <v>4298.96</v>
      </c>
      <c r="L25" s="33">
        <f>VLOOKUP(E25,'Raumgruppen - Leistungen'!$A$3:$D$10,4)*$M25</f>
        <v>0</v>
      </c>
      <c r="M25" s="82">
        <v>1</v>
      </c>
      <c r="N25" s="44" t="e">
        <f t="shared" si="5"/>
        <v>#DIV/0!</v>
      </c>
      <c r="O25" s="45" t="e">
        <f t="shared" si="6"/>
        <v>#DIV/0!</v>
      </c>
      <c r="P25" s="46" t="e">
        <f>N25*Stundenverrechnungssatz!$C$42</f>
        <v>#DIV/0!</v>
      </c>
      <c r="Q25" s="39" t="e">
        <f t="shared" si="7"/>
        <v>#DIV/0!</v>
      </c>
      <c r="R25" s="39" t="e">
        <f t="shared" si="8"/>
        <v>#DIV/0!</v>
      </c>
    </row>
    <row r="26" spans="1:18" ht="24.95" customHeight="1" x14ac:dyDescent="0.2">
      <c r="A26" s="77" t="s">
        <v>101</v>
      </c>
      <c r="B26" s="77" t="s">
        <v>102</v>
      </c>
      <c r="C26" s="77" t="s">
        <v>143</v>
      </c>
      <c r="D26" s="77" t="s">
        <v>144</v>
      </c>
      <c r="E26" s="77" t="s">
        <v>88</v>
      </c>
      <c r="F26" s="77" t="s">
        <v>145</v>
      </c>
      <c r="G26" s="77">
        <v>6.28</v>
      </c>
      <c r="H26" s="77" t="s">
        <v>106</v>
      </c>
      <c r="I26" s="77"/>
      <c r="J26" s="78">
        <f t="shared" si="0"/>
        <v>232</v>
      </c>
      <c r="K26" s="44">
        <f t="shared" si="4"/>
        <v>1456.96</v>
      </c>
      <c r="L26" s="33">
        <f>VLOOKUP(E26,'Raumgruppen - Leistungen'!$A$3:$D$10,4)*$M26</f>
        <v>0</v>
      </c>
      <c r="M26" s="82">
        <v>1</v>
      </c>
      <c r="N26" s="44" t="e">
        <f t="shared" si="5"/>
        <v>#DIV/0!</v>
      </c>
      <c r="O26" s="45" t="e">
        <f t="shared" si="6"/>
        <v>#DIV/0!</v>
      </c>
      <c r="P26" s="46" t="e">
        <f>N26*Stundenverrechnungssatz!$C$42</f>
        <v>#DIV/0!</v>
      </c>
      <c r="Q26" s="39" t="e">
        <f t="shared" si="7"/>
        <v>#DIV/0!</v>
      </c>
      <c r="R26" s="39" t="e">
        <f t="shared" si="8"/>
        <v>#DIV/0!</v>
      </c>
    </row>
    <row r="27" spans="1:18" ht="24.95" customHeight="1" x14ac:dyDescent="0.2">
      <c r="A27" s="77" t="s">
        <v>101</v>
      </c>
      <c r="B27" s="77" t="s">
        <v>102</v>
      </c>
      <c r="C27" s="77" t="s">
        <v>146</v>
      </c>
      <c r="D27" s="77" t="s">
        <v>147</v>
      </c>
      <c r="E27" s="77" t="s">
        <v>90</v>
      </c>
      <c r="F27" s="79" t="s">
        <v>111</v>
      </c>
      <c r="G27" s="77">
        <v>6.48</v>
      </c>
      <c r="H27" s="77" t="s">
        <v>106</v>
      </c>
      <c r="I27" s="77"/>
      <c r="J27" s="78">
        <f t="shared" si="0"/>
        <v>232</v>
      </c>
      <c r="K27" s="44">
        <f t="shared" si="4"/>
        <v>1503.3600000000001</v>
      </c>
      <c r="L27" s="33">
        <f>VLOOKUP(E27,'Raumgruppen - Leistungen'!$A$3:$D$10,4)*$M27</f>
        <v>0</v>
      </c>
      <c r="M27" s="82">
        <v>1</v>
      </c>
      <c r="N27" s="44" t="e">
        <f t="shared" si="5"/>
        <v>#DIV/0!</v>
      </c>
      <c r="O27" s="45" t="e">
        <f t="shared" si="6"/>
        <v>#DIV/0!</v>
      </c>
      <c r="P27" s="46" t="e">
        <f>N27*Stundenverrechnungssatz!$C$42</f>
        <v>#DIV/0!</v>
      </c>
      <c r="Q27" s="39" t="e">
        <f t="shared" si="7"/>
        <v>#DIV/0!</v>
      </c>
      <c r="R27" s="39" t="e">
        <f t="shared" si="8"/>
        <v>#DIV/0!</v>
      </c>
    </row>
    <row r="28" spans="1:18" ht="24.95" customHeight="1" x14ac:dyDescent="0.2">
      <c r="A28" s="77" t="s">
        <v>101</v>
      </c>
      <c r="B28" s="77" t="s">
        <v>102</v>
      </c>
      <c r="C28" s="77" t="s">
        <v>148</v>
      </c>
      <c r="D28" s="77" t="s">
        <v>149</v>
      </c>
      <c r="E28" s="77" t="s">
        <v>84</v>
      </c>
      <c r="F28" s="79" t="s">
        <v>111</v>
      </c>
      <c r="G28" s="77">
        <v>14.74</v>
      </c>
      <c r="H28" s="77" t="s">
        <v>150</v>
      </c>
      <c r="I28" s="77"/>
      <c r="J28" s="78">
        <f t="shared" si="0"/>
        <v>92.8</v>
      </c>
      <c r="K28" s="44">
        <f t="shared" si="4"/>
        <v>1367.8720000000001</v>
      </c>
      <c r="L28" s="33">
        <f>VLOOKUP(E28,'Raumgruppen - Leistungen'!$A$3:$D$10,4)*$M28</f>
        <v>0</v>
      </c>
      <c r="M28" s="82">
        <v>1</v>
      </c>
      <c r="N28" s="44" t="e">
        <f t="shared" si="5"/>
        <v>#DIV/0!</v>
      </c>
      <c r="O28" s="45" t="e">
        <f t="shared" si="6"/>
        <v>#DIV/0!</v>
      </c>
      <c r="P28" s="46" t="e">
        <f>N28*Stundenverrechnungssatz!$C$42</f>
        <v>#DIV/0!</v>
      </c>
      <c r="Q28" s="39" t="e">
        <f t="shared" si="7"/>
        <v>#DIV/0!</v>
      </c>
      <c r="R28" s="39" t="e">
        <f t="shared" si="8"/>
        <v>#DIV/0!</v>
      </c>
    </row>
    <row r="29" spans="1:18" ht="24.95" customHeight="1" x14ac:dyDescent="0.2">
      <c r="A29" s="77" t="s">
        <v>101</v>
      </c>
      <c r="B29" s="77" t="s">
        <v>102</v>
      </c>
      <c r="C29" s="77" t="s">
        <v>151</v>
      </c>
      <c r="D29" s="77" t="s">
        <v>152</v>
      </c>
      <c r="E29" s="77" t="s">
        <v>98</v>
      </c>
      <c r="F29" s="79" t="s">
        <v>111</v>
      </c>
      <c r="G29" s="77">
        <v>25.18</v>
      </c>
      <c r="H29" s="77" t="s">
        <v>106</v>
      </c>
      <c r="I29" s="77"/>
      <c r="J29" s="78">
        <f t="shared" si="0"/>
        <v>232</v>
      </c>
      <c r="K29" s="44">
        <f t="shared" si="4"/>
        <v>5841.76</v>
      </c>
      <c r="L29" s="33">
        <f>VLOOKUP(E29,'Raumgruppen - Leistungen'!$A$3:$D$10,4)*$M29</f>
        <v>0</v>
      </c>
      <c r="M29" s="82">
        <v>1</v>
      </c>
      <c r="N29" s="44" t="e">
        <f t="shared" si="5"/>
        <v>#DIV/0!</v>
      </c>
      <c r="O29" s="45" t="e">
        <f t="shared" si="6"/>
        <v>#DIV/0!</v>
      </c>
      <c r="P29" s="46" t="e">
        <f>N29*Stundenverrechnungssatz!$C$42</f>
        <v>#DIV/0!</v>
      </c>
      <c r="Q29" s="39" t="e">
        <f t="shared" si="7"/>
        <v>#DIV/0!</v>
      </c>
      <c r="R29" s="39" t="e">
        <f t="shared" si="8"/>
        <v>#DIV/0!</v>
      </c>
    </row>
    <row r="30" spans="1:18" ht="24.95" customHeight="1" x14ac:dyDescent="0.2">
      <c r="A30" s="77" t="s">
        <v>101</v>
      </c>
      <c r="B30" s="77" t="s">
        <v>102</v>
      </c>
      <c r="C30" s="77" t="s">
        <v>153</v>
      </c>
      <c r="D30" s="77" t="s">
        <v>154</v>
      </c>
      <c r="E30" s="77" t="s">
        <v>88</v>
      </c>
      <c r="F30" s="79" t="s">
        <v>111</v>
      </c>
      <c r="G30" s="77">
        <v>173.29</v>
      </c>
      <c r="H30" s="77" t="s">
        <v>106</v>
      </c>
      <c r="I30" s="77"/>
      <c r="J30" s="78">
        <f t="shared" si="0"/>
        <v>232</v>
      </c>
      <c r="K30" s="44">
        <f t="shared" si="4"/>
        <v>40203.279999999999</v>
      </c>
      <c r="L30" s="33">
        <f>VLOOKUP(E30,'Raumgruppen - Leistungen'!$A$3:$D$10,4)*$M30</f>
        <v>0</v>
      </c>
      <c r="M30" s="82">
        <v>1</v>
      </c>
      <c r="N30" s="44" t="e">
        <f t="shared" si="5"/>
        <v>#DIV/0!</v>
      </c>
      <c r="O30" s="45" t="e">
        <f t="shared" si="6"/>
        <v>#DIV/0!</v>
      </c>
      <c r="P30" s="46" t="e">
        <f>N30*Stundenverrechnungssatz!$C$42</f>
        <v>#DIV/0!</v>
      </c>
      <c r="Q30" s="39" t="e">
        <f t="shared" si="7"/>
        <v>#DIV/0!</v>
      </c>
      <c r="R30" s="39" t="e">
        <f t="shared" si="8"/>
        <v>#DIV/0!</v>
      </c>
    </row>
    <row r="31" spans="1:18" ht="24.95" customHeight="1" x14ac:dyDescent="0.2">
      <c r="A31" s="77" t="s">
        <v>101</v>
      </c>
      <c r="B31" s="77" t="s">
        <v>155</v>
      </c>
      <c r="C31" s="77" t="s">
        <v>156</v>
      </c>
      <c r="D31" s="77" t="s">
        <v>157</v>
      </c>
      <c r="E31" s="77" t="s">
        <v>86</v>
      </c>
      <c r="F31" s="79" t="s">
        <v>111</v>
      </c>
      <c r="G31" s="77">
        <v>8.33</v>
      </c>
      <c r="H31" s="77">
        <v>5</v>
      </c>
      <c r="I31" s="77"/>
      <c r="J31" s="78">
        <f t="shared" si="0"/>
        <v>232</v>
      </c>
      <c r="K31" s="44">
        <f t="shared" si="4"/>
        <v>1932.56</v>
      </c>
      <c r="L31" s="33">
        <f>VLOOKUP(E31,'Raumgruppen - Leistungen'!$A$3:$D$10,4)*$M31</f>
        <v>0</v>
      </c>
      <c r="M31" s="82">
        <v>1</v>
      </c>
      <c r="N31" s="44" t="e">
        <f t="shared" si="5"/>
        <v>#DIV/0!</v>
      </c>
      <c r="O31" s="45" t="e">
        <f t="shared" si="6"/>
        <v>#DIV/0!</v>
      </c>
      <c r="P31" s="46" t="e">
        <f>N31*Stundenverrechnungssatz!$C$42</f>
        <v>#DIV/0!</v>
      </c>
      <c r="Q31" s="39" t="e">
        <f t="shared" si="7"/>
        <v>#DIV/0!</v>
      </c>
      <c r="R31" s="39" t="e">
        <f t="shared" si="8"/>
        <v>#DIV/0!</v>
      </c>
    </row>
    <row r="32" spans="1:18" ht="24.95" customHeight="1" x14ac:dyDescent="0.2">
      <c r="A32" s="77" t="s">
        <v>101</v>
      </c>
      <c r="B32" s="77" t="s">
        <v>155</v>
      </c>
      <c r="C32" s="77" t="s">
        <v>158</v>
      </c>
      <c r="D32" s="77" t="s">
        <v>159</v>
      </c>
      <c r="E32" s="77" t="s">
        <v>88</v>
      </c>
      <c r="F32" s="79" t="s">
        <v>111</v>
      </c>
      <c r="G32" s="77">
        <v>10.82</v>
      </c>
      <c r="H32" s="77" t="s">
        <v>106</v>
      </c>
      <c r="I32" s="77"/>
      <c r="J32" s="78">
        <f t="shared" si="0"/>
        <v>232</v>
      </c>
      <c r="K32" s="44">
        <f t="shared" si="4"/>
        <v>2510.2400000000002</v>
      </c>
      <c r="L32" s="33">
        <f>VLOOKUP(E32,'Raumgruppen - Leistungen'!$A$3:$D$10,4)*$M32</f>
        <v>0</v>
      </c>
      <c r="M32" s="82">
        <v>1</v>
      </c>
      <c r="N32" s="44" t="e">
        <f t="shared" si="5"/>
        <v>#DIV/0!</v>
      </c>
      <c r="O32" s="45" t="e">
        <f t="shared" si="6"/>
        <v>#DIV/0!</v>
      </c>
      <c r="P32" s="46" t="e">
        <f>N32*Stundenverrechnungssatz!$C$42</f>
        <v>#DIV/0!</v>
      </c>
      <c r="Q32" s="39" t="e">
        <f t="shared" si="7"/>
        <v>#DIV/0!</v>
      </c>
      <c r="R32" s="39" t="e">
        <f t="shared" si="8"/>
        <v>#DIV/0!</v>
      </c>
    </row>
    <row r="33" spans="1:18" ht="24.95" customHeight="1" x14ac:dyDescent="0.2">
      <c r="A33" s="77" t="s">
        <v>101</v>
      </c>
      <c r="B33" s="77" t="s">
        <v>155</v>
      </c>
      <c r="C33" s="77" t="s">
        <v>103</v>
      </c>
      <c r="D33" s="77" t="s">
        <v>154</v>
      </c>
      <c r="E33" s="77" t="s">
        <v>88</v>
      </c>
      <c r="F33" s="79" t="s">
        <v>111</v>
      </c>
      <c r="G33" s="77">
        <v>14.01</v>
      </c>
      <c r="H33" s="77" t="s">
        <v>106</v>
      </c>
      <c r="I33" s="77"/>
      <c r="J33" s="78">
        <f t="shared" si="0"/>
        <v>232</v>
      </c>
      <c r="K33" s="44">
        <f t="shared" si="4"/>
        <v>3250.32</v>
      </c>
      <c r="L33" s="33">
        <f>VLOOKUP(E33,'Raumgruppen - Leistungen'!$A$3:$D$10,4)*$M33</f>
        <v>0</v>
      </c>
      <c r="M33" s="82">
        <v>1</v>
      </c>
      <c r="N33" s="44" t="e">
        <f t="shared" si="5"/>
        <v>#DIV/0!</v>
      </c>
      <c r="O33" s="45" t="e">
        <f t="shared" si="6"/>
        <v>#DIV/0!</v>
      </c>
      <c r="P33" s="46" t="e">
        <f>N33*Stundenverrechnungssatz!$C$42</f>
        <v>#DIV/0!</v>
      </c>
      <c r="Q33" s="39" t="e">
        <f t="shared" si="7"/>
        <v>#DIV/0!</v>
      </c>
      <c r="R33" s="39" t="e">
        <f t="shared" si="8"/>
        <v>#DIV/0!</v>
      </c>
    </row>
    <row r="34" spans="1:18" ht="24.95" customHeight="1" x14ac:dyDescent="0.2">
      <c r="A34" s="77" t="s">
        <v>101</v>
      </c>
      <c r="B34" s="77" t="s">
        <v>155</v>
      </c>
      <c r="C34" s="77" t="s">
        <v>107</v>
      </c>
      <c r="D34" s="77" t="s">
        <v>160</v>
      </c>
      <c r="E34" s="77" t="s">
        <v>90</v>
      </c>
      <c r="F34" s="77" t="s">
        <v>105</v>
      </c>
      <c r="G34" s="77">
        <v>2.8</v>
      </c>
      <c r="H34" s="77" t="s">
        <v>106</v>
      </c>
      <c r="I34" s="77"/>
      <c r="J34" s="78">
        <f t="shared" si="0"/>
        <v>232</v>
      </c>
      <c r="K34" s="44">
        <f t="shared" si="4"/>
        <v>649.59999999999991</v>
      </c>
      <c r="L34" s="33">
        <f>VLOOKUP(E34,'Raumgruppen - Leistungen'!$A$3:$D$10,4)*$M34</f>
        <v>0</v>
      </c>
      <c r="M34" s="82">
        <v>1</v>
      </c>
      <c r="N34" s="44" t="e">
        <f t="shared" si="5"/>
        <v>#DIV/0!</v>
      </c>
      <c r="O34" s="45" t="e">
        <f t="shared" si="6"/>
        <v>#DIV/0!</v>
      </c>
      <c r="P34" s="46" t="e">
        <f>N34*Stundenverrechnungssatz!$C$42</f>
        <v>#DIV/0!</v>
      </c>
      <c r="Q34" s="39" t="e">
        <f t="shared" si="7"/>
        <v>#DIV/0!</v>
      </c>
      <c r="R34" s="39" t="e">
        <f t="shared" si="8"/>
        <v>#DIV/0!</v>
      </c>
    </row>
    <row r="35" spans="1:18" ht="24.95" customHeight="1" x14ac:dyDescent="0.2">
      <c r="A35" s="77" t="s">
        <v>101</v>
      </c>
      <c r="B35" s="77" t="s">
        <v>155</v>
      </c>
      <c r="C35" s="77" t="s">
        <v>161</v>
      </c>
      <c r="D35" s="77" t="s">
        <v>162</v>
      </c>
      <c r="E35" s="77" t="s">
        <v>90</v>
      </c>
      <c r="F35" s="77" t="s">
        <v>105</v>
      </c>
      <c r="G35" s="77">
        <v>10.88</v>
      </c>
      <c r="H35" s="77" t="s">
        <v>106</v>
      </c>
      <c r="I35" s="77"/>
      <c r="J35" s="78">
        <f t="shared" si="0"/>
        <v>232</v>
      </c>
      <c r="K35" s="44">
        <f t="shared" si="4"/>
        <v>2524.1600000000003</v>
      </c>
      <c r="L35" s="33">
        <f>VLOOKUP(E35,'Raumgruppen - Leistungen'!$A$3:$D$10,4)*$M35</f>
        <v>0</v>
      </c>
      <c r="M35" s="82">
        <v>1</v>
      </c>
      <c r="N35" s="44" t="e">
        <f t="shared" si="5"/>
        <v>#DIV/0!</v>
      </c>
      <c r="O35" s="45" t="e">
        <f t="shared" si="6"/>
        <v>#DIV/0!</v>
      </c>
      <c r="P35" s="46" t="e">
        <f>N35*Stundenverrechnungssatz!$C$42</f>
        <v>#DIV/0!</v>
      </c>
      <c r="Q35" s="39" t="e">
        <f t="shared" si="7"/>
        <v>#DIV/0!</v>
      </c>
      <c r="R35" s="39" t="e">
        <f t="shared" si="8"/>
        <v>#DIV/0!</v>
      </c>
    </row>
    <row r="36" spans="1:18" ht="24.95" customHeight="1" x14ac:dyDescent="0.2">
      <c r="A36" s="77" t="s">
        <v>101</v>
      </c>
      <c r="B36" s="77" t="s">
        <v>155</v>
      </c>
      <c r="C36" s="77" t="s">
        <v>112</v>
      </c>
      <c r="D36" s="77" t="s">
        <v>163</v>
      </c>
      <c r="E36" s="77" t="s">
        <v>94</v>
      </c>
      <c r="F36" s="79" t="s">
        <v>111</v>
      </c>
      <c r="G36" s="77">
        <v>64.05</v>
      </c>
      <c r="H36" s="77" t="s">
        <v>106</v>
      </c>
      <c r="I36" s="77"/>
      <c r="J36" s="78">
        <f t="shared" si="0"/>
        <v>232</v>
      </c>
      <c r="K36" s="44">
        <f t="shared" si="4"/>
        <v>14859.599999999999</v>
      </c>
      <c r="L36" s="33">
        <f>VLOOKUP(E36,'Raumgruppen - Leistungen'!$A$3:$D$10,4)*$M36</f>
        <v>0</v>
      </c>
      <c r="M36" s="82">
        <v>1</v>
      </c>
      <c r="N36" s="44" t="e">
        <f t="shared" si="5"/>
        <v>#DIV/0!</v>
      </c>
      <c r="O36" s="45" t="e">
        <f t="shared" si="6"/>
        <v>#DIV/0!</v>
      </c>
      <c r="P36" s="46" t="e">
        <f>N36*Stundenverrechnungssatz!$C$42</f>
        <v>#DIV/0!</v>
      </c>
      <c r="Q36" s="39" t="e">
        <f t="shared" si="7"/>
        <v>#DIV/0!</v>
      </c>
      <c r="R36" s="39" t="e">
        <f t="shared" si="8"/>
        <v>#DIV/0!</v>
      </c>
    </row>
    <row r="38" spans="1:18" ht="24.95" customHeight="1" x14ac:dyDescent="0.2">
      <c r="F38" s="47"/>
      <c r="G38" s="47">
        <f>SUM(G4:G37)</f>
        <v>786.75</v>
      </c>
      <c r="H38" s="47"/>
      <c r="I38" s="47"/>
      <c r="K38" s="47">
        <f>SUM(K4:K37)</f>
        <v>180474.19200000004</v>
      </c>
      <c r="M38" s="83"/>
      <c r="N38" s="47" t="e">
        <f>SUM(N4:N37)</f>
        <v>#DIV/0!</v>
      </c>
      <c r="O38" s="47" t="e">
        <f>SUM(O4:O37)</f>
        <v>#DIV/0!</v>
      </c>
      <c r="P38" s="37" t="e">
        <f>SUM(P4:P37)</f>
        <v>#DIV/0!</v>
      </c>
      <c r="Q38" s="37" t="e">
        <f>SUM(Q4:Q37)</f>
        <v>#DIV/0!</v>
      </c>
      <c r="R38" s="37" t="e">
        <f>SUM(R4:R37)</f>
        <v>#DIV/0!</v>
      </c>
    </row>
  </sheetData>
  <sheetProtection algorithmName="SHA-512" hashValue="GRpo8yQbfmNdTDNCbINTp8jknJdcel1YIEAEyAELbW76VBLmwooek/38q7DHFa63J827ANnm/S3UtlUIZy93pw==" saltValue="SRCrcYASsLp3JSPuNM6qGg=="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
  <sheetViews>
    <sheetView workbookViewId="0">
      <selection activeCell="B1" sqref="B1"/>
    </sheetView>
  </sheetViews>
  <sheetFormatPr baseColWidth="10" defaultColWidth="10.28515625" defaultRowHeight="12.75" x14ac:dyDescent="0.2"/>
  <cols>
    <col min="1" max="1" width="9.28515625" style="84" customWidth="1"/>
    <col min="2" max="2" width="54.7109375" style="84" bestFit="1" customWidth="1"/>
    <col min="3" max="3" width="14.5703125" style="86" customWidth="1"/>
    <col min="4" max="4" width="16.7109375" style="95" customWidth="1"/>
  </cols>
  <sheetData>
    <row r="1" spans="1:4" ht="15" x14ac:dyDescent="0.2">
      <c r="B1" s="85"/>
      <c r="D1" s="92"/>
    </row>
    <row r="2" spans="1:4" ht="62.25" customHeight="1" x14ac:dyDescent="0.25">
      <c r="A2" s="87"/>
      <c r="B2" s="88" t="s">
        <v>26</v>
      </c>
      <c r="C2" s="89" t="s">
        <v>82</v>
      </c>
      <c r="D2" s="93" t="s">
        <v>83</v>
      </c>
    </row>
    <row r="3" spans="1:4" x14ac:dyDescent="0.2">
      <c r="A3" s="90" t="s">
        <v>84</v>
      </c>
      <c r="B3" s="90" t="s">
        <v>85</v>
      </c>
      <c r="C3" s="91">
        <v>2</v>
      </c>
      <c r="D3" s="94"/>
    </row>
    <row r="4" spans="1:4" x14ac:dyDescent="0.2">
      <c r="A4" s="90" t="s">
        <v>86</v>
      </c>
      <c r="B4" s="90" t="s">
        <v>87</v>
      </c>
      <c r="C4" s="91">
        <v>5</v>
      </c>
      <c r="D4" s="94"/>
    </row>
    <row r="5" spans="1:4" x14ac:dyDescent="0.2">
      <c r="A5" s="90" t="s">
        <v>88</v>
      </c>
      <c r="B5" s="90" t="s">
        <v>89</v>
      </c>
      <c r="C5" s="91">
        <v>5</v>
      </c>
      <c r="D5" s="94"/>
    </row>
    <row r="6" spans="1:4" x14ac:dyDescent="0.2">
      <c r="A6" s="90" t="s">
        <v>90</v>
      </c>
      <c r="B6" s="90" t="s">
        <v>91</v>
      </c>
      <c r="C6" s="91">
        <v>5</v>
      </c>
      <c r="D6" s="94"/>
    </row>
    <row r="7" spans="1:4" x14ac:dyDescent="0.2">
      <c r="A7" s="90" t="s">
        <v>92</v>
      </c>
      <c r="B7" s="90" t="s">
        <v>93</v>
      </c>
      <c r="C7" s="91">
        <v>5</v>
      </c>
      <c r="D7" s="94"/>
    </row>
    <row r="8" spans="1:4" x14ac:dyDescent="0.2">
      <c r="A8" s="90" t="s">
        <v>94</v>
      </c>
      <c r="B8" s="90" t="s">
        <v>95</v>
      </c>
      <c r="C8" s="91">
        <v>5</v>
      </c>
      <c r="D8" s="94"/>
    </row>
    <row r="9" spans="1:4" x14ac:dyDescent="0.2">
      <c r="A9" s="90" t="s">
        <v>96</v>
      </c>
      <c r="B9" s="90" t="s">
        <v>97</v>
      </c>
      <c r="C9" s="91">
        <v>5</v>
      </c>
      <c r="D9" s="94"/>
    </row>
    <row r="10" spans="1:4" x14ac:dyDescent="0.2">
      <c r="A10" s="90" t="s">
        <v>98</v>
      </c>
      <c r="B10" s="90" t="s">
        <v>99</v>
      </c>
      <c r="C10" s="91">
        <v>5</v>
      </c>
      <c r="D10" s="94"/>
    </row>
  </sheetData>
  <sheetProtection algorithmName="SHA-512" hashValue="JhOf7RT+ieiHY7DmS8R4w3HyI7Zd0le7FIso3fqu+padWySUTOInAbpRZPedV1F8dmbJSuKyqx/16X53oXaaWw==" saltValue="pzKs9t3cFlmFofz2iT4nCA=="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workbookViewId="0">
      <selection activeCell="A52" sqref="A52"/>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9" t="s">
        <v>74</v>
      </c>
      <c r="B1" s="120"/>
      <c r="C1" s="121"/>
    </row>
    <row r="2" spans="1:3" ht="12.75" customHeight="1" x14ac:dyDescent="0.2">
      <c r="A2" s="122"/>
      <c r="B2" s="123"/>
      <c r="C2" s="126" t="s">
        <v>27</v>
      </c>
    </row>
    <row r="3" spans="1:3" ht="33" customHeight="1" thickBot="1" x14ac:dyDescent="0.25">
      <c r="A3" s="124"/>
      <c r="B3" s="125"/>
      <c r="C3" s="127"/>
    </row>
    <row r="4" spans="1:3" ht="15.75" thickBot="1" x14ac:dyDescent="0.25">
      <c r="A4" s="10" t="s">
        <v>28</v>
      </c>
      <c r="B4" s="11">
        <v>1</v>
      </c>
      <c r="C4" s="12"/>
    </row>
    <row r="5" spans="1:3" ht="15" x14ac:dyDescent="0.2">
      <c r="A5" s="13" t="s">
        <v>29</v>
      </c>
      <c r="B5" s="128"/>
      <c r="C5" s="129"/>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15" t="s">
        <v>37</v>
      </c>
      <c r="C12" s="116"/>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15" t="s">
        <v>37</v>
      </c>
      <c r="C23" s="116"/>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17" t="s">
        <v>37</v>
      </c>
      <c r="C30" s="118"/>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11"/>
      <c r="B41" s="112"/>
      <c r="C41" s="113"/>
    </row>
    <row r="42" spans="1:3" ht="15.75" thickBot="1" x14ac:dyDescent="0.25">
      <c r="A42" s="21" t="s">
        <v>66</v>
      </c>
      <c r="B42" s="30"/>
      <c r="C42" s="19">
        <f>C40</f>
        <v>0</v>
      </c>
    </row>
    <row r="43" spans="1:3" x14ac:dyDescent="0.2">
      <c r="A43" s="31"/>
      <c r="B43" s="31"/>
      <c r="C43" s="31"/>
    </row>
    <row r="44" spans="1:3" ht="15" x14ac:dyDescent="0.25">
      <c r="A44" s="114" t="s">
        <v>67</v>
      </c>
      <c r="B44" s="114"/>
      <c r="C44" s="114"/>
    </row>
    <row r="46" spans="1:3" x14ac:dyDescent="0.2">
      <c r="A46" s="108"/>
      <c r="B46" s="108"/>
      <c r="C46" s="108"/>
    </row>
  </sheetData>
  <sheetProtection algorithmName="SHA-512" hashValue="WWMzxWHhcSXgeKnSK+gS3vMam8X2g0ewSu7wov1xlltXgVlTdmsHIzvMh0e5Q5BdM6cUlKk5qPWZb/ctlBHS6g==" saltValue="EtFVkxEzmNvmxd5PDeTwUw==" spinCount="100000" sheet="1" objects="1" scenarios="1"/>
  <mergeCells count="10">
    <mergeCell ref="A1:C1"/>
    <mergeCell ref="A2:B3"/>
    <mergeCell ref="C2:C3"/>
    <mergeCell ref="B5:C5"/>
    <mergeCell ref="A46:C46"/>
    <mergeCell ref="A41:C41"/>
    <mergeCell ref="A44:C44"/>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2024-07-19T08:41:47Z</dcterms:modified>
</cp:coreProperties>
</file>