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Saar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Raumbuch!$A$1:$T$31</definedName>
    <definedName name="_xlnm._FilterDatabase" localSheetId="3" hidden="1">'Raumgruppen - Leistungen'!$A$1:$D$8</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4" i="3"/>
  <c r="G23" i="3" l="1"/>
  <c r="N4" i="3" l="1"/>
  <c r="O4" i="3" s="1"/>
  <c r="N12" i="3"/>
  <c r="N14" i="3"/>
  <c r="N19" i="3"/>
  <c r="O19" i="3" s="1"/>
  <c r="N20" i="3"/>
  <c r="J19" i="3"/>
  <c r="K19" i="3" s="1"/>
  <c r="J20" i="3"/>
  <c r="K20" i="3" s="1"/>
  <c r="J21" i="3"/>
  <c r="K21"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11" i="5" s="1"/>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N21" i="3" l="1"/>
  <c r="O21" i="3" s="1"/>
  <c r="N18" i="3"/>
  <c r="O18" i="3" s="1"/>
  <c r="N16" i="3"/>
  <c r="O16" i="3" s="1"/>
  <c r="N10" i="3"/>
  <c r="O10" i="3" s="1"/>
  <c r="N8" i="3"/>
  <c r="O8" i="3" s="1"/>
  <c r="N6" i="3"/>
  <c r="O6" i="3" s="1"/>
  <c r="N17" i="3"/>
  <c r="O17" i="3" s="1"/>
  <c r="N15" i="3"/>
  <c r="O15" i="3" s="1"/>
  <c r="N13" i="3"/>
  <c r="O13" i="3" s="1"/>
  <c r="N11" i="3"/>
  <c r="O11" i="3" s="1"/>
  <c r="N9" i="3"/>
  <c r="O9" i="3" s="1"/>
  <c r="N7" i="3"/>
  <c r="O7" i="3" s="1"/>
  <c r="N5" i="3"/>
  <c r="O5" i="3" s="1"/>
  <c r="O14" i="3"/>
  <c r="C22" i="5"/>
  <c r="C39" i="5"/>
  <c r="C27" i="5"/>
  <c r="C29" i="5" s="1"/>
  <c r="K23" i="3"/>
  <c r="O12" i="3"/>
  <c r="O20" i="3"/>
  <c r="C40" i="5" l="1"/>
  <c r="C42" i="5" s="1"/>
  <c r="P5" i="3" s="1"/>
  <c r="Q5" i="3" s="1"/>
  <c r="R5" i="3" s="1"/>
  <c r="O23" i="3"/>
  <c r="N23" i="3"/>
  <c r="P11" i="3"/>
  <c r="Q11" i="3" s="1"/>
  <c r="R11" i="3" s="1"/>
  <c r="P17" i="3"/>
  <c r="Q17" i="3" s="1"/>
  <c r="R17" i="3" s="1"/>
  <c r="P7" i="3"/>
  <c r="Q7" i="3" s="1"/>
  <c r="R7" i="3" s="1"/>
  <c r="P4" i="3"/>
  <c r="P15" i="3"/>
  <c r="Q15" i="3" s="1"/>
  <c r="R15" i="3" s="1"/>
  <c r="P8" i="3"/>
  <c r="Q8" i="3" s="1"/>
  <c r="R8" i="3" s="1"/>
  <c r="P18" i="3"/>
  <c r="Q18" i="3" s="1"/>
  <c r="R18" i="3" s="1"/>
  <c r="P14" i="3"/>
  <c r="Q14" i="3" s="1"/>
  <c r="R14" i="3" s="1"/>
  <c r="P12" i="3"/>
  <c r="Q12" i="3" s="1"/>
  <c r="R12" i="3" s="1"/>
  <c r="P16" i="3" l="1"/>
  <c r="Q16" i="3" s="1"/>
  <c r="R16" i="3" s="1"/>
  <c r="P20" i="3"/>
  <c r="Q20" i="3" s="1"/>
  <c r="R20" i="3" s="1"/>
  <c r="P13" i="3"/>
  <c r="Q13" i="3" s="1"/>
  <c r="R13" i="3" s="1"/>
  <c r="P21" i="3"/>
  <c r="Q21" i="3" s="1"/>
  <c r="R21" i="3" s="1"/>
  <c r="P6" i="3"/>
  <c r="Q6" i="3" s="1"/>
  <c r="R6" i="3" s="1"/>
  <c r="P19" i="3"/>
  <c r="Q19" i="3" s="1"/>
  <c r="R19" i="3" s="1"/>
  <c r="P9" i="3"/>
  <c r="Q9" i="3" s="1"/>
  <c r="R9" i="3" s="1"/>
  <c r="P10" i="3"/>
  <c r="Q10" i="3" s="1"/>
  <c r="R10" i="3" s="1"/>
  <c r="Q4" i="3"/>
  <c r="P23" i="3"/>
  <c r="R4" i="3" l="1"/>
  <c r="R23" i="3" s="1"/>
  <c r="Q23" i="3"/>
  <c r="C12" i="2" l="1"/>
  <c r="C16" i="2" s="1"/>
</calcChain>
</file>

<file path=xl/sharedStrings.xml><?xml version="1.0" encoding="utf-8"?>
<sst xmlns="http://schemas.openxmlformats.org/spreadsheetml/2006/main" count="234" uniqueCount="126">
  <si>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</si>
  <si>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</si>
  <si>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</si>
  <si>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</si>
  <si>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</si>
  <si>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</si>
  <si>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</si>
  <si>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</si>
  <si>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</si>
  <si>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</si>
  <si>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</si>
  <si>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</si>
  <si>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</si>
  <si>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</si>
  <si>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</si>
  <si>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</si>
  <si>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</si>
  <si>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</si>
  <si>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</si>
  <si>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</si>
  <si>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</si>
  <si>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</si>
  <si>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</si>
  <si>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</si>
  <si>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</si>
  <si>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</si>
  <si>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</si>
  <si>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</si>
  <si>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</si>
  <si>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</si>
  <si>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</si>
  <si>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</si>
  <si>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</si>
  <si>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</si>
  <si>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</si>
  <si>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</si>
  <si>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</si>
  <si>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</si>
  <si>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</si>
  <si>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</si>
  <si>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</si>
  <si>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</si>
  <si>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</si>
  <si>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</si>
  <si>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</si>
  <si>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</si>
  <si>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</si>
  <si>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</si>
  <si>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</si>
  <si>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</si>
  <si>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</si>
  <si>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</si>
  <si>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</si>
  <si>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</si>
  <si>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</si>
  <si>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</si>
  <si>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</si>
  <si>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</si>
  <si>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</si>
  <si>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</si>
  <si>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</si>
  <si>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</si>
  <si>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</si>
  <si>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</si>
  <si>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</si>
  <si>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</si>
  <si>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</si>
  <si>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</si>
  <si>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</si>
  <si>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</si>
  <si>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</si>
  <si>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</si>
  <si>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</si>
  <si>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</si>
  <si>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</si>
  <si>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C07</t>
  </si>
  <si>
    <t>Verwaltungs- und Büroräume - VerwGeb</t>
  </si>
  <si>
    <t>I07</t>
  </si>
  <si>
    <t>Sanitärräume - VerwGeb.</t>
  </si>
  <si>
    <t xml:space="preserve"> Reinigungs-stunden/Durchführung</t>
  </si>
  <si>
    <t>Häufigkeit/Woche</t>
  </si>
  <si>
    <t>Häufigkeit/Jahr</t>
  </si>
  <si>
    <t>RG-Std. pro Woche</t>
  </si>
  <si>
    <t>monatliche Pauschale</t>
  </si>
  <si>
    <t>Reinigungstage im Jahr</t>
  </si>
  <si>
    <t>G07</t>
  </si>
  <si>
    <t>Verkehrsfl. Flure, Eingangsb. Täglich - VerwGeb.</t>
  </si>
  <si>
    <t>Monatspauschale Unterhaltsreinigung (Jahrespreis/12) netto</t>
  </si>
  <si>
    <t>Häufigkeiten</t>
  </si>
  <si>
    <t xml:space="preserve">Leistungswert
</t>
  </si>
  <si>
    <t>F07</t>
  </si>
  <si>
    <t>Treppen Intervall - VerwGeb.</t>
  </si>
  <si>
    <t>R07</t>
  </si>
  <si>
    <t>Sozialraum - VerwGeb.</t>
  </si>
  <si>
    <t>V07</t>
  </si>
  <si>
    <t>Umkleiden - VerwGeb.</t>
  </si>
  <si>
    <t>Fläche</t>
  </si>
  <si>
    <t>Oberförsterei HG 189</t>
  </si>
  <si>
    <t>189_00 Erdgeschoss</t>
  </si>
  <si>
    <t>x06</t>
  </si>
  <si>
    <t>Büro</t>
  </si>
  <si>
    <t>elastomerer Belag</t>
  </si>
  <si>
    <t>2</t>
  </si>
  <si>
    <t>x07</t>
  </si>
  <si>
    <t>x08</t>
  </si>
  <si>
    <t>Sanitär</t>
  </si>
  <si>
    <t>5</t>
  </si>
  <si>
    <t>x09</t>
  </si>
  <si>
    <t>Treppe</t>
  </si>
  <si>
    <t>x10</t>
  </si>
  <si>
    <t>Flur</t>
  </si>
  <si>
    <t>Stein</t>
  </si>
  <si>
    <t>189_01 Obergeschoss</t>
  </si>
  <si>
    <t>x04</t>
  </si>
  <si>
    <t>Fliesen</t>
  </si>
  <si>
    <t>Holz</t>
  </si>
  <si>
    <t>Oberförsterei NG 685</t>
  </si>
  <si>
    <t>685_00 Erdgeschoss</t>
  </si>
  <si>
    <t>x01</t>
  </si>
  <si>
    <t>x02</t>
  </si>
  <si>
    <t>Garderobe</t>
  </si>
  <si>
    <t>x03</t>
  </si>
  <si>
    <t>Gemeinschaftsraum</t>
  </si>
  <si>
    <t>x05</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</si>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</sst>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6"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1"/>
      <name val="Arial"/>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0">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30" fillId="25" borderId="31" xfId="0" applyFont="1" applyFill="1" applyBorder="1" applyAlignment="1" applyProtection="1">
      <alignment horizontal="center"/>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2" fillId="0" borderId="0" xfId="0" applyFont="1" applyAlignment="1" applyProtection="1">
      <alignment horizontal="center"/>
      <protection hidden="1"/>
    </xf>
    <xf numFmtId="0" fontId="27" fillId="0" borderId="0" xfId="0" applyFont="1" applyAlignment="1" applyProtection="1">
      <alignment horizontal="center"/>
      <protection hidden="1"/>
    </xf>
    <xf numFmtId="0" fontId="33"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5"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0" xfId="0" applyProtection="1">
      <protection locked="0"/>
    </xf>
    <xf numFmtId="0" fontId="0" fillId="0" borderId="19" xfId="0" applyBorder="1" applyAlignment="1" applyProtection="1">
      <alignment horizontal="center"/>
      <protection hidden="1"/>
    </xf>
    <xf numFmtId="0" fontId="5" fillId="0" borderId="19" xfId="0" applyFont="1"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1"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124</v>
      </c>
    </row>
    <row r="8" spans="1:2" ht="52.5" customHeight="1" x14ac:dyDescent="0.2">
      <c r="A8" s="54"/>
    </row>
    <row r="9" spans="1:2" ht="146.25" x14ac:dyDescent="0.2">
      <c r="A9" s="54" t="s">
        <v>125</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sheetProtection algorithmName="SHA-512" hashValue="tU0x8Nwfg5KxaNqVcbevp0xn3gBnlauMQq9JsiIX0BJMeOMh5P4cBksJd8vqvHHkiyiNOyeSejMPVxD+wm6q9A==" saltValue="8E9lDYaWzKAX4wCJUGcOOQ=="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6" workbookViewId="0">
      <selection activeCell="A28" sqref="A28:XFD32"/>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1" t="s">
        <v>2</v>
      </c>
      <c r="B1" s="101"/>
      <c r="C1" s="101"/>
      <c r="D1" s="57"/>
      <c r="E1" s="101" t="s">
        <v>3</v>
      </c>
      <c r="F1" s="101"/>
      <c r="G1" s="58"/>
      <c r="H1" s="57"/>
      <c r="I1" s="57"/>
      <c r="J1" s="57"/>
      <c r="K1" s="57"/>
    </row>
    <row r="2" spans="1:11" x14ac:dyDescent="0.2">
      <c r="A2" s="59"/>
      <c r="B2" s="102" t="s">
        <v>4</v>
      </c>
      <c r="C2" s="104"/>
      <c r="D2" s="57"/>
      <c r="E2" s="59"/>
      <c r="F2" s="60" t="s">
        <v>5</v>
      </c>
      <c r="G2" s="97"/>
      <c r="H2" s="97"/>
      <c r="I2" s="97"/>
      <c r="J2" s="97"/>
      <c r="K2" s="98"/>
    </row>
    <row r="3" spans="1:11" x14ac:dyDescent="0.2">
      <c r="A3" s="59"/>
      <c r="B3" s="103"/>
      <c r="C3" s="105"/>
      <c r="D3" s="57"/>
      <c r="E3" s="59"/>
      <c r="F3" s="61" t="s">
        <v>6</v>
      </c>
      <c r="G3" s="99"/>
      <c r="H3" s="99"/>
      <c r="I3" s="99"/>
      <c r="J3" s="99"/>
      <c r="K3" s="100"/>
    </row>
    <row r="4" spans="1:11" x14ac:dyDescent="0.2">
      <c r="A4" s="59"/>
      <c r="B4" s="61" t="s">
        <v>7</v>
      </c>
      <c r="C4" s="3"/>
      <c r="D4" s="57"/>
      <c r="E4" s="59"/>
      <c r="F4" s="61" t="s">
        <v>8</v>
      </c>
      <c r="G4" s="99"/>
      <c r="H4" s="99"/>
      <c r="I4" s="99"/>
      <c r="J4" s="99"/>
      <c r="K4" s="100"/>
    </row>
    <row r="5" spans="1:11" x14ac:dyDescent="0.2">
      <c r="A5" s="59"/>
      <c r="B5" s="61" t="s">
        <v>9</v>
      </c>
      <c r="C5" s="4"/>
      <c r="D5" s="57"/>
      <c r="E5" s="59"/>
      <c r="F5" s="61" t="s">
        <v>10</v>
      </c>
      <c r="G5" s="99"/>
      <c r="H5" s="99"/>
      <c r="I5" s="99"/>
      <c r="J5" s="99"/>
      <c r="K5" s="100"/>
    </row>
    <row r="6" spans="1:11" x14ac:dyDescent="0.2">
      <c r="A6" s="59"/>
      <c r="B6" s="61" t="s">
        <v>11</v>
      </c>
      <c r="C6" s="3"/>
      <c r="D6" s="57"/>
      <c r="E6" s="59"/>
      <c r="F6" s="61" t="s">
        <v>12</v>
      </c>
      <c r="G6" s="99"/>
      <c r="H6" s="99"/>
      <c r="I6" s="99"/>
      <c r="J6" s="99"/>
      <c r="K6" s="100"/>
    </row>
    <row r="7" spans="1:11" ht="13.5" thickBot="1" x14ac:dyDescent="0.25">
      <c r="A7" s="59"/>
      <c r="B7" s="61" t="s">
        <v>10</v>
      </c>
      <c r="C7" s="3"/>
      <c r="D7" s="57"/>
      <c r="E7" s="59"/>
      <c r="F7" s="62" t="s">
        <v>13</v>
      </c>
      <c r="G7" s="106"/>
      <c r="H7" s="107"/>
      <c r="I7" s="107"/>
      <c r="J7" s="107"/>
      <c r="K7" s="108"/>
    </row>
    <row r="8" spans="1:11" x14ac:dyDescent="0.2">
      <c r="A8" s="59"/>
      <c r="B8" s="61" t="s">
        <v>12</v>
      </c>
      <c r="C8" s="3"/>
      <c r="D8" s="57"/>
      <c r="E8" s="5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77"/>
      <c r="E10" s="57"/>
      <c r="F10" s="57"/>
      <c r="G10" s="57"/>
      <c r="H10" s="57"/>
      <c r="I10" s="57"/>
      <c r="J10" s="57"/>
      <c r="K10" s="57"/>
    </row>
    <row r="11" spans="1:11" ht="13.5" thickBot="1" x14ac:dyDescent="0.25">
      <c r="A11" s="109" t="s">
        <v>87</v>
      </c>
      <c r="B11" s="109"/>
      <c r="C11" s="109"/>
      <c r="D11" s="64"/>
      <c r="E11" s="64"/>
      <c r="F11" s="110"/>
      <c r="G11" s="110"/>
      <c r="H11" s="110"/>
      <c r="I11" s="65"/>
      <c r="J11" s="66"/>
      <c r="K11" s="65"/>
    </row>
    <row r="12" spans="1:11" s="7" customFormat="1" ht="30" customHeight="1" thickBot="1" x14ac:dyDescent="0.25">
      <c r="A12" s="67"/>
      <c r="B12" s="68"/>
      <c r="C12" s="69" t="e">
        <f>SUM(Raumbuch!R23)</f>
        <v>#DIV/0!</v>
      </c>
      <c r="D12" s="67"/>
      <c r="E12" s="67"/>
      <c r="F12" s="110"/>
      <c r="G12" s="110"/>
      <c r="H12" s="110"/>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9" t="s">
        <v>14</v>
      </c>
      <c r="B15" s="109"/>
      <c r="C15" s="109"/>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9" t="s">
        <v>15</v>
      </c>
      <c r="B18" s="109"/>
      <c r="C18" s="109"/>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9" t="s">
        <v>17</v>
      </c>
      <c r="B21" s="109"/>
      <c r="C21" s="109"/>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9" t="s">
        <v>18</v>
      </c>
      <c r="B24" s="109"/>
      <c r="C24" s="109"/>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sheetProtection algorithmName="SHA-512" hashValue="U4SHB6xJRETZTI3Y72qMn7me8CUapiQgKaTryPmWmBH9msM5QWyhrdczjbSaJvlUqDP+uHIoi0dVhP5z3t6LEQ==" saltValue="alC7MIeCg1k5zwwPnPaRiw==" spinCount="100000" sheet="1" objects="1" scenarios="1"/>
  <mergeCells count="16">
    <mergeCell ref="G6:K6"/>
    <mergeCell ref="G7:K7"/>
    <mergeCell ref="A15:C15"/>
    <mergeCell ref="A18:C18"/>
    <mergeCell ref="A21:C21"/>
    <mergeCell ref="A24:C24"/>
    <mergeCell ref="A11:C11"/>
    <mergeCell ref="F11:H12"/>
    <mergeCell ref="G2:K2"/>
    <mergeCell ref="G3:K3"/>
    <mergeCell ref="G4:K4"/>
    <mergeCell ref="G5:K5"/>
    <mergeCell ref="A1:C1"/>
    <mergeCell ref="E1:F1"/>
    <mergeCell ref="B2:B3"/>
    <mergeCell ref="C2:C3"/>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
  <sheetViews>
    <sheetView zoomScale="90" zoomScaleNormal="90" workbookViewId="0">
      <pane ySplit="3" topLeftCell="A4" activePane="bottomLeft" state="frozen"/>
      <selection pane="bottomLeft"/>
    </sheetView>
  </sheetViews>
  <sheetFormatPr baseColWidth="10" defaultColWidth="11.5703125" defaultRowHeight="24.95" customHeight="1" x14ac:dyDescent="0.2"/>
  <cols>
    <col min="1" max="1" width="30.5703125" style="34" bestFit="1" customWidth="1"/>
    <col min="2" max="2" width="27.140625" style="34" customWidth="1"/>
    <col min="3" max="3" width="18.5703125" style="34" customWidth="1"/>
    <col min="4" max="4" width="33.28515625" style="34" bestFit="1" customWidth="1"/>
    <col min="5" max="5" width="10.85546875" style="34" customWidth="1"/>
    <col min="6" max="6" width="17.28515625" style="34" bestFit="1" customWidth="1"/>
    <col min="7" max="7" width="15.5703125" style="35" customWidth="1"/>
    <col min="8" max="8" width="14" style="34" customWidth="1"/>
    <col min="9" max="9" width="3.85546875" style="34" customWidth="1"/>
    <col min="10" max="10" width="14" style="49" customWidth="1"/>
    <col min="11" max="11" width="20.140625" style="34" customWidth="1"/>
    <col min="12" max="12" width="13.140625" style="34" customWidth="1"/>
    <col min="13" max="13" width="12.28515625" style="81"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84</v>
      </c>
      <c r="E1" s="36">
        <v>250</v>
      </c>
    </row>
    <row r="2" spans="1:18" ht="24.95" customHeight="1" thickBot="1" x14ac:dyDescent="0.25"/>
    <row r="3" spans="1:18" s="38" customFormat="1" ht="49.5" customHeight="1" x14ac:dyDescent="0.25">
      <c r="A3" s="40" t="s">
        <v>71</v>
      </c>
      <c r="B3" s="40" t="s">
        <v>19</v>
      </c>
      <c r="C3" s="40" t="s">
        <v>20</v>
      </c>
      <c r="D3" s="40" t="s">
        <v>21</v>
      </c>
      <c r="E3" s="40" t="s">
        <v>22</v>
      </c>
      <c r="F3" s="40" t="s">
        <v>23</v>
      </c>
      <c r="G3" s="41" t="s">
        <v>96</v>
      </c>
      <c r="H3" s="40" t="s">
        <v>80</v>
      </c>
      <c r="I3" s="40"/>
      <c r="J3" s="50" t="s">
        <v>81</v>
      </c>
      <c r="K3" s="40" t="s">
        <v>72</v>
      </c>
      <c r="L3" s="40" t="s">
        <v>24</v>
      </c>
      <c r="M3" s="82" t="s">
        <v>69</v>
      </c>
      <c r="N3" s="40" t="s">
        <v>79</v>
      </c>
      <c r="O3" s="42" t="s">
        <v>82</v>
      </c>
      <c r="P3" s="43" t="s">
        <v>25</v>
      </c>
      <c r="Q3" s="44" t="s">
        <v>73</v>
      </c>
      <c r="R3" s="44" t="s">
        <v>83</v>
      </c>
    </row>
    <row r="4" spans="1:18" ht="24.95" customHeight="1" x14ac:dyDescent="0.2">
      <c r="A4" s="78" t="s">
        <v>97</v>
      </c>
      <c r="B4" s="78" t="s">
        <v>98</v>
      </c>
      <c r="C4" s="78" t="s">
        <v>99</v>
      </c>
      <c r="D4" s="78" t="s">
        <v>100</v>
      </c>
      <c r="E4" s="78" t="s">
        <v>75</v>
      </c>
      <c r="F4" s="79" t="s">
        <v>101</v>
      </c>
      <c r="G4" s="78">
        <v>15.7</v>
      </c>
      <c r="H4" s="78" t="s">
        <v>102</v>
      </c>
      <c r="I4" s="78"/>
      <c r="J4" s="80">
        <f t="shared" ref="J4:J21" si="0">H4*$E$1/5</f>
        <v>100</v>
      </c>
      <c r="K4" s="45">
        <f>G4*J4</f>
        <v>1570</v>
      </c>
      <c r="L4" s="33">
        <f>VLOOKUP(E4,'Raumgruppen - Leistungen'!$A$3:$D$8,4)*$M4</f>
        <v>0</v>
      </c>
      <c r="M4" s="83">
        <v>1</v>
      </c>
      <c r="N4" s="45" t="e">
        <f>G4/L4</f>
        <v>#DIV/0!</v>
      </c>
      <c r="O4" s="46" t="e">
        <f t="shared" ref="O4:O18" si="1">N4*H4</f>
        <v>#DIV/0!</v>
      </c>
      <c r="P4" s="47" t="e">
        <f>N4*Stundenverrechnungssatz!$C$42</f>
        <v>#DIV/0!</v>
      </c>
      <c r="Q4" s="39" t="e">
        <f t="shared" ref="Q4:Q18" si="2">J4*P4</f>
        <v>#DIV/0!</v>
      </c>
      <c r="R4" s="39" t="e">
        <f t="shared" ref="R4:R18" si="3">Q4/12</f>
        <v>#DIV/0!</v>
      </c>
    </row>
    <row r="5" spans="1:18" ht="24.95" customHeight="1" x14ac:dyDescent="0.2">
      <c r="A5" s="78" t="s">
        <v>97</v>
      </c>
      <c r="B5" s="78" t="s">
        <v>98</v>
      </c>
      <c r="C5" s="78" t="s">
        <v>103</v>
      </c>
      <c r="D5" s="78" t="s">
        <v>100</v>
      </c>
      <c r="E5" s="78" t="s">
        <v>75</v>
      </c>
      <c r="F5" s="79" t="s">
        <v>101</v>
      </c>
      <c r="G5" s="78">
        <v>15.7</v>
      </c>
      <c r="H5" s="78" t="s">
        <v>102</v>
      </c>
      <c r="I5" s="78"/>
      <c r="J5" s="80">
        <f t="shared" si="0"/>
        <v>100</v>
      </c>
      <c r="K5" s="45">
        <f t="shared" ref="K5:K21" si="4">G5*J5</f>
        <v>1570</v>
      </c>
      <c r="L5" s="33">
        <f>VLOOKUP(E5,'Raumgruppen - Leistungen'!$A$3:$D$8,4)*$M5</f>
        <v>0</v>
      </c>
      <c r="M5" s="83">
        <v>1</v>
      </c>
      <c r="N5" s="45" t="e">
        <f t="shared" ref="N5:N21" si="5">G5/L5</f>
        <v>#DIV/0!</v>
      </c>
      <c r="O5" s="46" t="e">
        <f t="shared" si="1"/>
        <v>#DIV/0!</v>
      </c>
      <c r="P5" s="47" t="e">
        <f>N5*Stundenverrechnungssatz!$C$42</f>
        <v>#DIV/0!</v>
      </c>
      <c r="Q5" s="39" t="e">
        <f t="shared" si="2"/>
        <v>#DIV/0!</v>
      </c>
      <c r="R5" s="39" t="e">
        <f t="shared" si="3"/>
        <v>#DIV/0!</v>
      </c>
    </row>
    <row r="6" spans="1:18" ht="24.95" customHeight="1" x14ac:dyDescent="0.2">
      <c r="A6" s="78" t="s">
        <v>97</v>
      </c>
      <c r="B6" s="78" t="s">
        <v>98</v>
      </c>
      <c r="C6" s="78" t="s">
        <v>104</v>
      </c>
      <c r="D6" s="78" t="s">
        <v>105</v>
      </c>
      <c r="E6" s="78" t="s">
        <v>77</v>
      </c>
      <c r="F6" s="79" t="s">
        <v>101</v>
      </c>
      <c r="G6" s="78">
        <v>2.4900000000000002</v>
      </c>
      <c r="H6" s="78" t="s">
        <v>106</v>
      </c>
      <c r="I6" s="78"/>
      <c r="J6" s="80">
        <f t="shared" si="0"/>
        <v>250</v>
      </c>
      <c r="K6" s="45">
        <f t="shared" si="4"/>
        <v>622.5</v>
      </c>
      <c r="L6" s="33">
        <f>VLOOKUP(E6,'Raumgruppen - Leistungen'!$A$3:$D$8,4)*$M6</f>
        <v>0</v>
      </c>
      <c r="M6" s="83">
        <v>1</v>
      </c>
      <c r="N6" s="45" t="e">
        <f t="shared" si="5"/>
        <v>#DIV/0!</v>
      </c>
      <c r="O6" s="46" t="e">
        <f t="shared" si="1"/>
        <v>#DIV/0!</v>
      </c>
      <c r="P6" s="47" t="e">
        <f>N6*Stundenverrechnungssatz!$C$42</f>
        <v>#DIV/0!</v>
      </c>
      <c r="Q6" s="39" t="e">
        <f t="shared" si="2"/>
        <v>#DIV/0!</v>
      </c>
      <c r="R6" s="39" t="e">
        <f t="shared" si="3"/>
        <v>#DIV/0!</v>
      </c>
    </row>
    <row r="7" spans="1:18" ht="24.95" customHeight="1" x14ac:dyDescent="0.2">
      <c r="A7" s="78" t="s">
        <v>97</v>
      </c>
      <c r="B7" s="78" t="s">
        <v>98</v>
      </c>
      <c r="C7" s="78" t="s">
        <v>107</v>
      </c>
      <c r="D7" s="78" t="s">
        <v>108</v>
      </c>
      <c r="E7" s="78" t="s">
        <v>90</v>
      </c>
      <c r="F7" s="79" t="s">
        <v>101</v>
      </c>
      <c r="G7" s="78">
        <v>6.96</v>
      </c>
      <c r="H7" s="78" t="s">
        <v>102</v>
      </c>
      <c r="I7" s="78"/>
      <c r="J7" s="80">
        <f t="shared" si="0"/>
        <v>100</v>
      </c>
      <c r="K7" s="45">
        <f t="shared" si="4"/>
        <v>696</v>
      </c>
      <c r="L7" s="33">
        <f>VLOOKUP(E7,'Raumgruppen - Leistungen'!$A$3:$D$8,4)*$M7</f>
        <v>0</v>
      </c>
      <c r="M7" s="83">
        <v>1</v>
      </c>
      <c r="N7" s="45" t="e">
        <f t="shared" si="5"/>
        <v>#DIV/0!</v>
      </c>
      <c r="O7" s="46" t="e">
        <f t="shared" si="1"/>
        <v>#DIV/0!</v>
      </c>
      <c r="P7" s="47" t="e">
        <f>N7*Stundenverrechnungssatz!$C$42</f>
        <v>#DIV/0!</v>
      </c>
      <c r="Q7" s="39" t="e">
        <f t="shared" si="2"/>
        <v>#DIV/0!</v>
      </c>
      <c r="R7" s="39" t="e">
        <f t="shared" si="3"/>
        <v>#DIV/0!</v>
      </c>
    </row>
    <row r="8" spans="1:18" ht="24.95" customHeight="1" x14ac:dyDescent="0.2">
      <c r="A8" s="78" t="s">
        <v>97</v>
      </c>
      <c r="B8" s="78" t="s">
        <v>98</v>
      </c>
      <c r="C8" s="78" t="s">
        <v>109</v>
      </c>
      <c r="D8" s="78" t="s">
        <v>110</v>
      </c>
      <c r="E8" s="78" t="s">
        <v>85</v>
      </c>
      <c r="F8" s="78" t="s">
        <v>111</v>
      </c>
      <c r="G8" s="78">
        <v>4.3600000000000003</v>
      </c>
      <c r="H8" s="78" t="s">
        <v>106</v>
      </c>
      <c r="I8" s="78"/>
      <c r="J8" s="80">
        <f t="shared" si="0"/>
        <v>250</v>
      </c>
      <c r="K8" s="45">
        <f t="shared" si="4"/>
        <v>1090</v>
      </c>
      <c r="L8" s="33">
        <f>VLOOKUP(E8,'Raumgruppen - Leistungen'!$A$3:$D$8,4)*$M8</f>
        <v>0</v>
      </c>
      <c r="M8" s="83">
        <v>1</v>
      </c>
      <c r="N8" s="45" t="e">
        <f t="shared" si="5"/>
        <v>#DIV/0!</v>
      </c>
      <c r="O8" s="46" t="e">
        <f t="shared" si="1"/>
        <v>#DIV/0!</v>
      </c>
      <c r="P8" s="47" t="e">
        <f>N8*Stundenverrechnungssatz!$C$42</f>
        <v>#DIV/0!</v>
      </c>
      <c r="Q8" s="39" t="e">
        <f t="shared" si="2"/>
        <v>#DIV/0!</v>
      </c>
      <c r="R8" s="39" t="e">
        <f t="shared" si="3"/>
        <v>#DIV/0!</v>
      </c>
    </row>
    <row r="9" spans="1:18" ht="24.95" customHeight="1" x14ac:dyDescent="0.2">
      <c r="A9" s="78" t="s">
        <v>97</v>
      </c>
      <c r="B9" s="78" t="s">
        <v>112</v>
      </c>
      <c r="C9" s="78" t="s">
        <v>113</v>
      </c>
      <c r="D9" s="78" t="s">
        <v>105</v>
      </c>
      <c r="E9" s="78" t="s">
        <v>77</v>
      </c>
      <c r="F9" s="78" t="s">
        <v>114</v>
      </c>
      <c r="G9" s="78">
        <v>6.99</v>
      </c>
      <c r="H9" s="78" t="s">
        <v>106</v>
      </c>
      <c r="I9" s="78"/>
      <c r="J9" s="80">
        <f t="shared" si="0"/>
        <v>250</v>
      </c>
      <c r="K9" s="45">
        <f t="shared" si="4"/>
        <v>1747.5</v>
      </c>
      <c r="L9" s="33">
        <f>VLOOKUP(E9,'Raumgruppen - Leistungen'!$A$3:$D$8,4)*$M9</f>
        <v>0</v>
      </c>
      <c r="M9" s="83">
        <v>1</v>
      </c>
      <c r="N9" s="45" t="e">
        <f t="shared" si="5"/>
        <v>#DIV/0!</v>
      </c>
      <c r="O9" s="46" t="e">
        <f t="shared" si="1"/>
        <v>#DIV/0!</v>
      </c>
      <c r="P9" s="47" t="e">
        <f>N9*Stundenverrechnungssatz!$C$42</f>
        <v>#DIV/0!</v>
      </c>
      <c r="Q9" s="39" t="e">
        <f t="shared" si="2"/>
        <v>#DIV/0!</v>
      </c>
      <c r="R9" s="39" t="e">
        <f t="shared" si="3"/>
        <v>#DIV/0!</v>
      </c>
    </row>
    <row r="10" spans="1:18" ht="24.95" customHeight="1" x14ac:dyDescent="0.2">
      <c r="A10" s="78" t="s">
        <v>97</v>
      </c>
      <c r="B10" s="78" t="s">
        <v>112</v>
      </c>
      <c r="C10" s="78" t="s">
        <v>99</v>
      </c>
      <c r="D10" s="78" t="s">
        <v>108</v>
      </c>
      <c r="E10" s="78" t="s">
        <v>90</v>
      </c>
      <c r="F10" s="78" t="s">
        <v>115</v>
      </c>
      <c r="G10" s="78">
        <v>7.26</v>
      </c>
      <c r="H10" s="78" t="s">
        <v>102</v>
      </c>
      <c r="I10" s="78"/>
      <c r="J10" s="80">
        <f t="shared" si="0"/>
        <v>100</v>
      </c>
      <c r="K10" s="45">
        <f t="shared" si="4"/>
        <v>726</v>
      </c>
      <c r="L10" s="33">
        <f>VLOOKUP(E10,'Raumgruppen - Leistungen'!$A$3:$D$8,4)*$M10</f>
        <v>0</v>
      </c>
      <c r="M10" s="83">
        <v>1</v>
      </c>
      <c r="N10" s="45" t="e">
        <f t="shared" si="5"/>
        <v>#DIV/0!</v>
      </c>
      <c r="O10" s="46" t="e">
        <f t="shared" si="1"/>
        <v>#DIV/0!</v>
      </c>
      <c r="P10" s="47" t="e">
        <f>N10*Stundenverrechnungssatz!$C$42</f>
        <v>#DIV/0!</v>
      </c>
      <c r="Q10" s="39" t="e">
        <f t="shared" si="2"/>
        <v>#DIV/0!</v>
      </c>
      <c r="R10" s="39" t="e">
        <f t="shared" si="3"/>
        <v>#DIV/0!</v>
      </c>
    </row>
    <row r="11" spans="1:18" ht="24.95" customHeight="1" x14ac:dyDescent="0.2">
      <c r="A11" s="78" t="s">
        <v>97</v>
      </c>
      <c r="B11" s="78" t="s">
        <v>112</v>
      </c>
      <c r="C11" s="78" t="s">
        <v>103</v>
      </c>
      <c r="D11" s="78" t="s">
        <v>110</v>
      </c>
      <c r="E11" s="78" t="s">
        <v>90</v>
      </c>
      <c r="F11" s="79" t="s">
        <v>101</v>
      </c>
      <c r="G11" s="78">
        <v>1.35</v>
      </c>
      <c r="H11" s="78" t="s">
        <v>102</v>
      </c>
      <c r="I11" s="78"/>
      <c r="J11" s="80">
        <f t="shared" si="0"/>
        <v>100</v>
      </c>
      <c r="K11" s="45">
        <f t="shared" si="4"/>
        <v>135</v>
      </c>
      <c r="L11" s="33">
        <f>VLOOKUP(E11,'Raumgruppen - Leistungen'!$A$3:$D$8,4)*$M11</f>
        <v>0</v>
      </c>
      <c r="M11" s="83">
        <v>1</v>
      </c>
      <c r="N11" s="45" t="e">
        <f t="shared" si="5"/>
        <v>#DIV/0!</v>
      </c>
      <c r="O11" s="46" t="e">
        <f t="shared" si="1"/>
        <v>#DIV/0!</v>
      </c>
      <c r="P11" s="47" t="e">
        <f>N11*Stundenverrechnungssatz!$C$42</f>
        <v>#DIV/0!</v>
      </c>
      <c r="Q11" s="39" t="e">
        <f t="shared" si="2"/>
        <v>#DIV/0!</v>
      </c>
      <c r="R11" s="39" t="e">
        <f t="shared" si="3"/>
        <v>#DIV/0!</v>
      </c>
    </row>
    <row r="12" spans="1:18" ht="24.95" customHeight="1" x14ac:dyDescent="0.2">
      <c r="A12" s="78" t="s">
        <v>97</v>
      </c>
      <c r="B12" s="78" t="s">
        <v>112</v>
      </c>
      <c r="C12" s="78" t="s">
        <v>104</v>
      </c>
      <c r="D12" s="78" t="s">
        <v>100</v>
      </c>
      <c r="E12" s="78" t="s">
        <v>75</v>
      </c>
      <c r="F12" s="79" t="s">
        <v>101</v>
      </c>
      <c r="G12" s="78">
        <v>20.72</v>
      </c>
      <c r="H12" s="78" t="s">
        <v>102</v>
      </c>
      <c r="I12" s="78"/>
      <c r="J12" s="80">
        <f t="shared" si="0"/>
        <v>100</v>
      </c>
      <c r="K12" s="45">
        <f t="shared" si="4"/>
        <v>2072</v>
      </c>
      <c r="L12" s="33">
        <f>VLOOKUP(E12,'Raumgruppen - Leistungen'!$A$3:$D$8,4)*$M12</f>
        <v>0</v>
      </c>
      <c r="M12" s="83">
        <v>1</v>
      </c>
      <c r="N12" s="45" t="e">
        <f t="shared" si="5"/>
        <v>#DIV/0!</v>
      </c>
      <c r="O12" s="46" t="e">
        <f t="shared" si="1"/>
        <v>#DIV/0!</v>
      </c>
      <c r="P12" s="47" t="e">
        <f>N12*Stundenverrechnungssatz!$C$42</f>
        <v>#DIV/0!</v>
      </c>
      <c r="Q12" s="39" t="e">
        <f t="shared" si="2"/>
        <v>#DIV/0!</v>
      </c>
      <c r="R12" s="39" t="e">
        <f t="shared" si="3"/>
        <v>#DIV/0!</v>
      </c>
    </row>
    <row r="13" spans="1:18" ht="24.95" customHeight="1" x14ac:dyDescent="0.2">
      <c r="A13" s="78" t="s">
        <v>116</v>
      </c>
      <c r="B13" s="78" t="s">
        <v>117</v>
      </c>
      <c r="C13" s="78" t="s">
        <v>118</v>
      </c>
      <c r="D13" s="78" t="s">
        <v>110</v>
      </c>
      <c r="E13" s="78" t="s">
        <v>85</v>
      </c>
      <c r="F13" s="78" t="s">
        <v>111</v>
      </c>
      <c r="G13" s="78">
        <v>6.22</v>
      </c>
      <c r="H13" s="78" t="s">
        <v>106</v>
      </c>
      <c r="I13" s="78"/>
      <c r="J13" s="80">
        <f t="shared" si="0"/>
        <v>250</v>
      </c>
      <c r="K13" s="45">
        <f t="shared" si="4"/>
        <v>1555</v>
      </c>
      <c r="L13" s="33">
        <f>VLOOKUP(E13,'Raumgruppen - Leistungen'!$A$3:$D$8,4)*$M13</f>
        <v>0</v>
      </c>
      <c r="M13" s="83">
        <v>1</v>
      </c>
      <c r="N13" s="45" t="e">
        <f t="shared" si="5"/>
        <v>#DIV/0!</v>
      </c>
      <c r="O13" s="46" t="e">
        <f t="shared" si="1"/>
        <v>#DIV/0!</v>
      </c>
      <c r="P13" s="47" t="e">
        <f>N13*Stundenverrechnungssatz!$C$42</f>
        <v>#DIV/0!</v>
      </c>
      <c r="Q13" s="39" t="e">
        <f t="shared" si="2"/>
        <v>#DIV/0!</v>
      </c>
      <c r="R13" s="39" t="e">
        <f t="shared" si="3"/>
        <v>#DIV/0!</v>
      </c>
    </row>
    <row r="14" spans="1:18" ht="24.95" customHeight="1" x14ac:dyDescent="0.2">
      <c r="A14" s="78" t="s">
        <v>116</v>
      </c>
      <c r="B14" s="78" t="s">
        <v>117</v>
      </c>
      <c r="C14" s="78" t="s">
        <v>119</v>
      </c>
      <c r="D14" s="78" t="s">
        <v>120</v>
      </c>
      <c r="E14" s="78" t="s">
        <v>94</v>
      </c>
      <c r="F14" s="78" t="s">
        <v>111</v>
      </c>
      <c r="G14" s="78">
        <v>13.83</v>
      </c>
      <c r="H14" s="78" t="s">
        <v>106</v>
      </c>
      <c r="I14" s="78"/>
      <c r="J14" s="80">
        <f t="shared" si="0"/>
        <v>250</v>
      </c>
      <c r="K14" s="45">
        <f t="shared" si="4"/>
        <v>3457.5</v>
      </c>
      <c r="L14" s="33">
        <f>VLOOKUP(E14,'Raumgruppen - Leistungen'!$A$3:$D$8,4)*$M14</f>
        <v>0</v>
      </c>
      <c r="M14" s="83">
        <v>1</v>
      </c>
      <c r="N14" s="45" t="e">
        <f t="shared" si="5"/>
        <v>#DIV/0!</v>
      </c>
      <c r="O14" s="46" t="e">
        <f t="shared" si="1"/>
        <v>#DIV/0!</v>
      </c>
      <c r="P14" s="47" t="e">
        <f>N14*Stundenverrechnungssatz!$C$42</f>
        <v>#DIV/0!</v>
      </c>
      <c r="Q14" s="39" t="e">
        <f t="shared" si="2"/>
        <v>#DIV/0!</v>
      </c>
      <c r="R14" s="39" t="e">
        <f t="shared" si="3"/>
        <v>#DIV/0!</v>
      </c>
    </row>
    <row r="15" spans="1:18" ht="24.95" customHeight="1" x14ac:dyDescent="0.2">
      <c r="A15" s="78" t="s">
        <v>116</v>
      </c>
      <c r="B15" s="78" t="s">
        <v>117</v>
      </c>
      <c r="C15" s="78" t="s">
        <v>121</v>
      </c>
      <c r="D15" s="78" t="s">
        <v>120</v>
      </c>
      <c r="E15" s="78" t="s">
        <v>94</v>
      </c>
      <c r="F15" s="78" t="s">
        <v>111</v>
      </c>
      <c r="G15" s="78">
        <v>31.48</v>
      </c>
      <c r="H15" s="78" t="s">
        <v>106</v>
      </c>
      <c r="I15" s="78"/>
      <c r="J15" s="80">
        <f t="shared" si="0"/>
        <v>250</v>
      </c>
      <c r="K15" s="45">
        <f t="shared" si="4"/>
        <v>7870</v>
      </c>
      <c r="L15" s="33">
        <f>VLOOKUP(E15,'Raumgruppen - Leistungen'!$A$3:$D$8,4)*$M15</f>
        <v>0</v>
      </c>
      <c r="M15" s="83">
        <v>1</v>
      </c>
      <c r="N15" s="45" t="e">
        <f t="shared" si="5"/>
        <v>#DIV/0!</v>
      </c>
      <c r="O15" s="46" t="e">
        <f t="shared" si="1"/>
        <v>#DIV/0!</v>
      </c>
      <c r="P15" s="47" t="e">
        <f>N15*Stundenverrechnungssatz!$C$42</f>
        <v>#DIV/0!</v>
      </c>
      <c r="Q15" s="39" t="e">
        <f t="shared" si="2"/>
        <v>#DIV/0!</v>
      </c>
      <c r="R15" s="39" t="e">
        <f t="shared" si="3"/>
        <v>#DIV/0!</v>
      </c>
    </row>
    <row r="16" spans="1:18" ht="24.95" customHeight="1" x14ac:dyDescent="0.2">
      <c r="A16" s="78" t="s">
        <v>116</v>
      </c>
      <c r="B16" s="78" t="s">
        <v>117</v>
      </c>
      <c r="C16" s="78" t="s">
        <v>113</v>
      </c>
      <c r="D16" s="78" t="s">
        <v>122</v>
      </c>
      <c r="E16" s="78" t="s">
        <v>92</v>
      </c>
      <c r="F16" s="78" t="s">
        <v>111</v>
      </c>
      <c r="G16" s="78">
        <v>41.18</v>
      </c>
      <c r="H16" s="78" t="s">
        <v>106</v>
      </c>
      <c r="I16" s="78"/>
      <c r="J16" s="80">
        <f t="shared" si="0"/>
        <v>250</v>
      </c>
      <c r="K16" s="45">
        <f t="shared" si="4"/>
        <v>10295</v>
      </c>
      <c r="L16" s="33">
        <f>VLOOKUP(E16,'Raumgruppen - Leistungen'!$A$3:$D$8,4)*$M16</f>
        <v>0</v>
      </c>
      <c r="M16" s="83">
        <v>1</v>
      </c>
      <c r="N16" s="45" t="e">
        <f t="shared" si="5"/>
        <v>#DIV/0!</v>
      </c>
      <c r="O16" s="46" t="e">
        <f t="shared" si="1"/>
        <v>#DIV/0!</v>
      </c>
      <c r="P16" s="47" t="e">
        <f>N16*Stundenverrechnungssatz!$C$42</f>
        <v>#DIV/0!</v>
      </c>
      <c r="Q16" s="39" t="e">
        <f t="shared" si="2"/>
        <v>#DIV/0!</v>
      </c>
      <c r="R16" s="39" t="e">
        <f t="shared" si="3"/>
        <v>#DIV/0!</v>
      </c>
    </row>
    <row r="17" spans="1:18" ht="24.95" customHeight="1" x14ac:dyDescent="0.2">
      <c r="A17" s="78" t="s">
        <v>116</v>
      </c>
      <c r="B17" s="78" t="s">
        <v>117</v>
      </c>
      <c r="C17" s="78" t="s">
        <v>123</v>
      </c>
      <c r="D17" s="78" t="s">
        <v>105</v>
      </c>
      <c r="E17" s="78" t="s">
        <v>77</v>
      </c>
      <c r="F17" s="78" t="s">
        <v>114</v>
      </c>
      <c r="G17" s="78">
        <v>14.86</v>
      </c>
      <c r="H17" s="78" t="s">
        <v>106</v>
      </c>
      <c r="I17" s="78"/>
      <c r="J17" s="80">
        <f t="shared" si="0"/>
        <v>250</v>
      </c>
      <c r="K17" s="45">
        <f t="shared" si="4"/>
        <v>3715</v>
      </c>
      <c r="L17" s="33">
        <f>VLOOKUP(E17,'Raumgruppen - Leistungen'!$A$3:$D$8,4)*$M17</f>
        <v>0</v>
      </c>
      <c r="M17" s="83">
        <v>1</v>
      </c>
      <c r="N17" s="45" t="e">
        <f t="shared" si="5"/>
        <v>#DIV/0!</v>
      </c>
      <c r="O17" s="46" t="e">
        <f t="shared" si="1"/>
        <v>#DIV/0!</v>
      </c>
      <c r="P17" s="47" t="e">
        <f>N17*Stundenverrechnungssatz!$C$42</f>
        <v>#DIV/0!</v>
      </c>
      <c r="Q17" s="39" t="e">
        <f t="shared" si="2"/>
        <v>#DIV/0!</v>
      </c>
      <c r="R17" s="39" t="e">
        <f t="shared" si="3"/>
        <v>#DIV/0!</v>
      </c>
    </row>
    <row r="18" spans="1:18" ht="24.95" customHeight="1" x14ac:dyDescent="0.2">
      <c r="A18" s="78" t="s">
        <v>116</v>
      </c>
      <c r="B18" s="78" t="s">
        <v>117</v>
      </c>
      <c r="C18" s="78" t="s">
        <v>99</v>
      </c>
      <c r="D18" s="78" t="s">
        <v>105</v>
      </c>
      <c r="E18" s="78" t="s">
        <v>77</v>
      </c>
      <c r="F18" s="78" t="s">
        <v>114</v>
      </c>
      <c r="G18" s="78">
        <v>1.5</v>
      </c>
      <c r="H18" s="78" t="s">
        <v>106</v>
      </c>
      <c r="I18" s="78"/>
      <c r="J18" s="80">
        <f t="shared" si="0"/>
        <v>250</v>
      </c>
      <c r="K18" s="45">
        <f t="shared" si="4"/>
        <v>375</v>
      </c>
      <c r="L18" s="33">
        <f>VLOOKUP(E18,'Raumgruppen - Leistungen'!$A$3:$D$8,4)*$M18</f>
        <v>0</v>
      </c>
      <c r="M18" s="83">
        <v>1</v>
      </c>
      <c r="N18" s="45" t="e">
        <f t="shared" si="5"/>
        <v>#DIV/0!</v>
      </c>
      <c r="O18" s="46" t="e">
        <f t="shared" si="1"/>
        <v>#DIV/0!</v>
      </c>
      <c r="P18" s="47" t="e">
        <f>N18*Stundenverrechnungssatz!$C$42</f>
        <v>#DIV/0!</v>
      </c>
      <c r="Q18" s="39" t="e">
        <f t="shared" si="2"/>
        <v>#DIV/0!</v>
      </c>
      <c r="R18" s="39" t="e">
        <f t="shared" si="3"/>
        <v>#DIV/0!</v>
      </c>
    </row>
    <row r="19" spans="1:18" ht="24.95" customHeight="1" x14ac:dyDescent="0.2">
      <c r="A19" s="78" t="s">
        <v>116</v>
      </c>
      <c r="B19" s="78" t="s">
        <v>117</v>
      </c>
      <c r="C19" s="78" t="s">
        <v>103</v>
      </c>
      <c r="D19" s="78" t="s">
        <v>105</v>
      </c>
      <c r="E19" s="78" t="s">
        <v>77</v>
      </c>
      <c r="F19" s="78" t="s">
        <v>114</v>
      </c>
      <c r="G19" s="78">
        <v>6.08</v>
      </c>
      <c r="H19" s="78" t="s">
        <v>106</v>
      </c>
      <c r="I19" s="78"/>
      <c r="J19" s="80">
        <f t="shared" si="0"/>
        <v>250</v>
      </c>
      <c r="K19" s="45">
        <f t="shared" si="4"/>
        <v>1520</v>
      </c>
      <c r="L19" s="33">
        <f>VLOOKUP(E19,'Raumgruppen - Leistungen'!$A$3:$D$8,4)*$M19</f>
        <v>0</v>
      </c>
      <c r="M19" s="83">
        <v>1</v>
      </c>
      <c r="N19" s="45" t="e">
        <f t="shared" si="5"/>
        <v>#DIV/0!</v>
      </c>
      <c r="O19" s="46" t="e">
        <f t="shared" ref="O19:O21" si="6">N19*H19</f>
        <v>#DIV/0!</v>
      </c>
      <c r="P19" s="47" t="e">
        <f>N19*Stundenverrechnungssatz!$C$42</f>
        <v>#DIV/0!</v>
      </c>
      <c r="Q19" s="39" t="e">
        <f t="shared" ref="Q19:Q21" si="7">J19*P19</f>
        <v>#DIV/0!</v>
      </c>
      <c r="R19" s="39" t="e">
        <f t="shared" ref="R19:R21" si="8">Q19/12</f>
        <v>#DIV/0!</v>
      </c>
    </row>
    <row r="20" spans="1:18" ht="24.95" customHeight="1" x14ac:dyDescent="0.2">
      <c r="A20" s="78" t="s">
        <v>116</v>
      </c>
      <c r="B20" s="78" t="s">
        <v>117</v>
      </c>
      <c r="C20" s="78" t="s">
        <v>104</v>
      </c>
      <c r="D20" s="78" t="s">
        <v>110</v>
      </c>
      <c r="E20" s="78" t="s">
        <v>85</v>
      </c>
      <c r="F20" s="78" t="s">
        <v>114</v>
      </c>
      <c r="G20" s="78">
        <v>1.51</v>
      </c>
      <c r="H20" s="78" t="s">
        <v>106</v>
      </c>
      <c r="I20" s="78"/>
      <c r="J20" s="80">
        <f t="shared" si="0"/>
        <v>250</v>
      </c>
      <c r="K20" s="45">
        <f t="shared" si="4"/>
        <v>377.5</v>
      </c>
      <c r="L20" s="33">
        <f>VLOOKUP(E20,'Raumgruppen - Leistungen'!$A$3:$D$8,4)*$M20</f>
        <v>0</v>
      </c>
      <c r="M20" s="83">
        <v>1</v>
      </c>
      <c r="N20" s="45" t="e">
        <f t="shared" si="5"/>
        <v>#DIV/0!</v>
      </c>
      <c r="O20" s="46" t="e">
        <f t="shared" si="6"/>
        <v>#DIV/0!</v>
      </c>
      <c r="P20" s="47" t="e">
        <f>N20*Stundenverrechnungssatz!$C$42</f>
        <v>#DIV/0!</v>
      </c>
      <c r="Q20" s="39" t="e">
        <f t="shared" si="7"/>
        <v>#DIV/0!</v>
      </c>
      <c r="R20" s="39" t="e">
        <f t="shared" si="8"/>
        <v>#DIV/0!</v>
      </c>
    </row>
    <row r="21" spans="1:18" ht="24.95" customHeight="1" x14ac:dyDescent="0.2">
      <c r="A21" s="78" t="s">
        <v>116</v>
      </c>
      <c r="B21" s="78" t="s">
        <v>117</v>
      </c>
      <c r="C21" s="78" t="s">
        <v>107</v>
      </c>
      <c r="D21" s="78" t="s">
        <v>105</v>
      </c>
      <c r="E21" s="78" t="s">
        <v>77</v>
      </c>
      <c r="F21" s="78" t="s">
        <v>114</v>
      </c>
      <c r="G21" s="78">
        <v>1.96</v>
      </c>
      <c r="H21" s="78" t="s">
        <v>106</v>
      </c>
      <c r="I21" s="78"/>
      <c r="J21" s="80">
        <f t="shared" si="0"/>
        <v>250</v>
      </c>
      <c r="K21" s="45">
        <f t="shared" si="4"/>
        <v>490</v>
      </c>
      <c r="L21" s="33">
        <f>VLOOKUP(E21,'Raumgruppen - Leistungen'!$A$3:$D$8,4)*$M21</f>
        <v>0</v>
      </c>
      <c r="M21" s="83">
        <v>1</v>
      </c>
      <c r="N21" s="45" t="e">
        <f t="shared" si="5"/>
        <v>#DIV/0!</v>
      </c>
      <c r="O21" s="46" t="e">
        <f t="shared" si="6"/>
        <v>#DIV/0!</v>
      </c>
      <c r="P21" s="47" t="e">
        <f>N21*Stundenverrechnungssatz!$C$42</f>
        <v>#DIV/0!</v>
      </c>
      <c r="Q21" s="39" t="e">
        <f t="shared" si="7"/>
        <v>#DIV/0!</v>
      </c>
      <c r="R21" s="39" t="e">
        <f t="shared" si="8"/>
        <v>#DIV/0!</v>
      </c>
    </row>
    <row r="23" spans="1:18" ht="24.95" customHeight="1" x14ac:dyDescent="0.2">
      <c r="F23" s="48"/>
      <c r="G23" s="48">
        <f>SUM(G4:G22)</f>
        <v>200.15000000000003</v>
      </c>
      <c r="H23" s="48"/>
      <c r="I23" s="48"/>
      <c r="K23" s="48">
        <f>SUM(K4:K22)</f>
        <v>39884</v>
      </c>
      <c r="M23" s="84"/>
      <c r="N23" s="48" t="e">
        <f>SUM(N4:N22)</f>
        <v>#DIV/0!</v>
      </c>
      <c r="O23" s="48" t="e">
        <f>SUM(O4:O22)</f>
        <v>#DIV/0!</v>
      </c>
      <c r="P23" s="37" t="e">
        <f>SUM(P4:P22)</f>
        <v>#DIV/0!</v>
      </c>
      <c r="Q23" s="37" t="e">
        <f>SUM(Q4:Q22)</f>
        <v>#DIV/0!</v>
      </c>
      <c r="R23" s="37" t="e">
        <f>SUM(R4:R22)</f>
        <v>#DIV/0!</v>
      </c>
    </row>
  </sheetData>
  <sheetProtection algorithmName="SHA-512" hashValue="UBMVl64OQMSgHqfllIgVlhkOV0/+kFV5m24tPaI/QRc105qAgz9bhlQyTo518h2qEbhVhGRnkgFLGirZ79qNqg==" saltValue="Vj49AphF77mttrv3vdzE9g=="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
  <sheetViews>
    <sheetView workbookViewId="0">
      <selection activeCell="B12" sqref="B12"/>
    </sheetView>
  </sheetViews>
  <sheetFormatPr baseColWidth="10" defaultColWidth="10.28515625" defaultRowHeight="12.75" x14ac:dyDescent="0.2"/>
  <cols>
    <col min="1" max="1" width="9.28515625" style="85" customWidth="1"/>
    <col min="2" max="2" width="78.140625" style="85" bestFit="1" customWidth="1"/>
    <col min="3" max="3" width="14.5703125" style="87" customWidth="1"/>
    <col min="4" max="4" width="16.7109375" style="96" customWidth="1"/>
  </cols>
  <sheetData>
    <row r="1" spans="1:4" ht="15" x14ac:dyDescent="0.2">
      <c r="B1" s="86"/>
      <c r="D1" s="93"/>
    </row>
    <row r="2" spans="1:4" ht="66.75" customHeight="1" x14ac:dyDescent="0.25">
      <c r="A2" s="88"/>
      <c r="B2" s="89" t="s">
        <v>26</v>
      </c>
      <c r="C2" s="90" t="s">
        <v>88</v>
      </c>
      <c r="D2" s="94" t="s">
        <v>89</v>
      </c>
    </row>
    <row r="3" spans="1:4" x14ac:dyDescent="0.2">
      <c r="A3" s="91" t="s">
        <v>75</v>
      </c>
      <c r="B3" s="91" t="s">
        <v>76</v>
      </c>
      <c r="C3" s="92">
        <v>2</v>
      </c>
      <c r="D3" s="95"/>
    </row>
    <row r="4" spans="1:4" x14ac:dyDescent="0.2">
      <c r="A4" s="91" t="s">
        <v>90</v>
      </c>
      <c r="B4" s="91" t="s">
        <v>91</v>
      </c>
      <c r="C4" s="92">
        <v>2</v>
      </c>
      <c r="D4" s="95"/>
    </row>
    <row r="5" spans="1:4" x14ac:dyDescent="0.2">
      <c r="A5" s="91" t="s">
        <v>85</v>
      </c>
      <c r="B5" s="91" t="s">
        <v>86</v>
      </c>
      <c r="C5" s="92">
        <v>5</v>
      </c>
      <c r="D5" s="95"/>
    </row>
    <row r="6" spans="1:4" x14ac:dyDescent="0.2">
      <c r="A6" s="91" t="s">
        <v>77</v>
      </c>
      <c r="B6" s="91" t="s">
        <v>78</v>
      </c>
      <c r="C6" s="92">
        <v>5</v>
      </c>
      <c r="D6" s="95"/>
    </row>
    <row r="7" spans="1:4" x14ac:dyDescent="0.2">
      <c r="A7" s="91" t="s">
        <v>92</v>
      </c>
      <c r="B7" s="91" t="s">
        <v>93</v>
      </c>
      <c r="C7" s="92">
        <v>5</v>
      </c>
      <c r="D7" s="95"/>
    </row>
    <row r="8" spans="1:4" x14ac:dyDescent="0.2">
      <c r="A8" s="91" t="s">
        <v>94</v>
      </c>
      <c r="B8" s="91" t="s">
        <v>95</v>
      </c>
      <c r="C8" s="92">
        <v>5</v>
      </c>
      <c r="D8" s="95"/>
    </row>
  </sheetData>
  <sheetProtection algorithmName="SHA-512" hashValue="IrBnbE4sMgtFBOTP38o0+DyocE5es/n7TYesCuGSo4WmwMYzD8k1vQUGWu6+hpP8UDVyFhARRFgPT3pY7iTxfg==" saltValue="0KIr9+ZSLVUbHYKBV4fM3w=="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topLeftCell="A28" workbookViewId="0">
      <selection activeCell="A46" sqref="A46:XFD51"/>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9" t="s">
        <v>74</v>
      </c>
      <c r="B1" s="120"/>
      <c r="C1" s="121"/>
    </row>
    <row r="2" spans="1:3" ht="12.75" customHeight="1" x14ac:dyDescent="0.2">
      <c r="A2" s="122"/>
      <c r="B2" s="123"/>
      <c r="C2" s="126" t="s">
        <v>27</v>
      </c>
    </row>
    <row r="3" spans="1:3" ht="33" customHeight="1" thickBot="1" x14ac:dyDescent="0.25">
      <c r="A3" s="124"/>
      <c r="B3" s="125"/>
      <c r="C3" s="127"/>
    </row>
    <row r="4" spans="1:3" ht="15.75" thickBot="1" x14ac:dyDescent="0.25">
      <c r="A4" s="10" t="s">
        <v>28</v>
      </c>
      <c r="B4" s="11">
        <v>1</v>
      </c>
      <c r="C4" s="12"/>
    </row>
    <row r="5" spans="1:3" ht="15" x14ac:dyDescent="0.2">
      <c r="A5" s="13" t="s">
        <v>29</v>
      </c>
      <c r="B5" s="128"/>
      <c r="C5" s="129"/>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15" t="s">
        <v>37</v>
      </c>
      <c r="C12" s="116"/>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15" t="s">
        <v>37</v>
      </c>
      <c r="C23" s="116"/>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17" t="s">
        <v>37</v>
      </c>
      <c r="C30" s="118"/>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11"/>
      <c r="B41" s="112"/>
      <c r="C41" s="113"/>
    </row>
    <row r="42" spans="1:3" ht="15.75" thickBot="1" x14ac:dyDescent="0.25">
      <c r="A42" s="21" t="s">
        <v>66</v>
      </c>
      <c r="B42" s="30"/>
      <c r="C42" s="19">
        <f>C40</f>
        <v>0</v>
      </c>
    </row>
    <row r="43" spans="1:3" x14ac:dyDescent="0.2">
      <c r="A43" s="31"/>
      <c r="B43" s="31"/>
      <c r="C43" s="31"/>
    </row>
    <row r="44" spans="1:3" ht="15" x14ac:dyDescent="0.25">
      <c r="A44" s="114" t="s">
        <v>67</v>
      </c>
      <c r="B44" s="114"/>
      <c r="C44" s="114"/>
    </row>
  </sheetData>
  <sheetProtection algorithmName="SHA-512" hashValue="dVr+T+417I6dly58kOvktcWgLtjrqdeFbe0RYkwu6J9SdQY+M7DuTEDX6Ud/5JsHT+/urrL3LIgojGkg+l/B8Q==" saltValue="38S7vW+wei/LnFatUGOEnw==" spinCount="100000" sheet="1" objects="1" scenarios="1"/>
  <mergeCells count="9">
    <mergeCell ref="A1:C1"/>
    <mergeCell ref="A2:B3"/>
    <mergeCell ref="C2:C3"/>
    <mergeCell ref="B5:C5"/>
    <mergeCell ref="A41:C41"/>
    <mergeCell ref="A44:C44"/>
    <mergeCell ref="B12:C12"/>
    <mergeCell ref="B30:C30"/>
    <mergeCell ref="B23:C23"/>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2024-07-19T08:53:52Z</dcterms:modified>
</cp:coreProperties>
</file>