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G:\_ Neue Struktur IS Reinigung\Ausschreibung\Unterhaltsreinigung\aktuelle Kalkulationsdateien\Dümpten 2\"/>
    </mc:Choice>
  </mc:AlternateContent>
  <workbookProtection workbookPassword="EF5C" lockStructure="1"/>
  <bookViews>
    <workbookView xWindow="720" yWindow="390" windowWidth="17835" windowHeight="9855" tabRatio="748" activeTab="2"/>
  </bookViews>
  <sheets>
    <sheet name="Informationen und Erläuterungen" sheetId="1" r:id="rId1"/>
    <sheet name="Bieterdaten - Preisübersicht" sheetId="2" r:id="rId2"/>
    <sheet name="Raumbuch" sheetId="3" r:id="rId3"/>
    <sheet name="Raumgruppen - Leistungen" sheetId="4" r:id="rId4"/>
    <sheet name="Stundenverrechnungssatz" sheetId="5" r:id="rId5"/>
  </sheets>
  <definedNames>
    <definedName name="_xlnm._FilterDatabase" localSheetId="2" hidden="1">Raumbuch!$D$1:$E$1</definedName>
    <definedName name="_xlnm._FilterDatabase" localSheetId="3" hidden="1">'Raumgruppen - Leistungen'!$A$1:$D$12</definedName>
    <definedName name="_xlnm.Print_Titles" localSheetId="2">Raumbuch!$3:$3</definedName>
  </definedNames>
  <calcPr calcId="162913"/>
</workbook>
</file>

<file path=xl/calcChain.xml><?xml version="1.0" encoding="utf-8"?>
<calcChain xmlns="http://schemas.openxmlformats.org/spreadsheetml/2006/main">
  <c r="L5" i="3" l="1"/>
  <c r="L6" i="3"/>
  <c r="L7" i="3"/>
  <c r="L8" i="3"/>
  <c r="L9" i="3"/>
  <c r="L10" i="3"/>
  <c r="L11" i="3"/>
  <c r="L12" i="3"/>
  <c r="L13" i="3"/>
  <c r="L14" i="3"/>
  <c r="L15" i="3"/>
  <c r="L16" i="3"/>
  <c r="L17" i="3"/>
  <c r="L18" i="3"/>
  <c r="L19" i="3"/>
  <c r="L20" i="3"/>
  <c r="L21" i="3"/>
  <c r="L22" i="3"/>
  <c r="L23" i="3"/>
  <c r="L24" i="3"/>
  <c r="L25" i="3"/>
  <c r="L26" i="3"/>
  <c r="L27" i="3"/>
  <c r="L28" i="3"/>
  <c r="L29" i="3"/>
  <c r="L30" i="3"/>
  <c r="L31" i="3"/>
  <c r="L32" i="3"/>
  <c r="L33" i="3"/>
  <c r="L34" i="3"/>
  <c r="L35" i="3"/>
  <c r="L36" i="3"/>
  <c r="L37" i="3"/>
  <c r="L38" i="3"/>
  <c r="L39" i="3"/>
  <c r="L40" i="3"/>
  <c r="L41" i="3"/>
  <c r="L42" i="3"/>
  <c r="L43" i="3"/>
  <c r="L44" i="3"/>
  <c r="L45" i="3"/>
  <c r="L46" i="3"/>
  <c r="L47" i="3"/>
  <c r="L48" i="3"/>
  <c r="L49" i="3"/>
  <c r="L50" i="3"/>
  <c r="L51" i="3"/>
  <c r="L52" i="3"/>
  <c r="L53" i="3"/>
  <c r="L54" i="3"/>
  <c r="L55" i="3"/>
  <c r="L56" i="3"/>
  <c r="L57" i="3"/>
  <c r="L58" i="3"/>
  <c r="L59" i="3"/>
  <c r="L60" i="3"/>
  <c r="L61" i="3"/>
  <c r="L62" i="3"/>
  <c r="L63" i="3"/>
  <c r="L64" i="3"/>
  <c r="L65" i="3"/>
  <c r="L66" i="3"/>
  <c r="L67" i="3"/>
  <c r="L68" i="3"/>
  <c r="L69" i="3"/>
  <c r="N69" i="3" s="1"/>
  <c r="L70" i="3"/>
  <c r="N70" i="3" s="1"/>
  <c r="L71" i="3"/>
  <c r="N71" i="3" s="1"/>
  <c r="L72" i="3"/>
  <c r="N72" i="3" s="1"/>
  <c r="L73" i="3"/>
  <c r="N73" i="3" s="1"/>
  <c r="L74" i="3"/>
  <c r="N74" i="3" s="1"/>
  <c r="L75" i="3"/>
  <c r="N75" i="3" s="1"/>
  <c r="L76" i="3"/>
  <c r="N76" i="3" s="1"/>
  <c r="L77" i="3"/>
  <c r="N77" i="3" s="1"/>
  <c r="L78" i="3"/>
  <c r="N78" i="3" s="1"/>
  <c r="L79" i="3"/>
  <c r="N79" i="3" s="1"/>
  <c r="L80" i="3"/>
  <c r="N80" i="3" s="1"/>
  <c r="L81" i="3"/>
  <c r="N81" i="3" s="1"/>
  <c r="L82" i="3"/>
  <c r="N82" i="3" s="1"/>
  <c r="L83" i="3"/>
  <c r="L84" i="3"/>
  <c r="N84" i="3" s="1"/>
  <c r="L85" i="3"/>
  <c r="N85" i="3" s="1"/>
  <c r="L86" i="3"/>
  <c r="N86" i="3" s="1"/>
  <c r="L87" i="3"/>
  <c r="N87" i="3" s="1"/>
  <c r="L88" i="3"/>
  <c r="N88" i="3" s="1"/>
  <c r="L89" i="3"/>
  <c r="N89" i="3" s="1"/>
  <c r="L4" i="3"/>
  <c r="G91" i="3"/>
  <c r="N83" i="3"/>
  <c r="J69" i="3"/>
  <c r="K69" i="3" s="1"/>
  <c r="J70" i="3"/>
  <c r="K70" i="3" s="1"/>
  <c r="J71" i="3"/>
  <c r="K71" i="3" s="1"/>
  <c r="J72" i="3"/>
  <c r="K72" i="3" s="1"/>
  <c r="J73" i="3"/>
  <c r="K73" i="3" s="1"/>
  <c r="J74" i="3"/>
  <c r="K74" i="3" s="1"/>
  <c r="J75" i="3"/>
  <c r="K75" i="3" s="1"/>
  <c r="J76" i="3"/>
  <c r="K76" i="3" s="1"/>
  <c r="J77" i="3"/>
  <c r="K77" i="3" s="1"/>
  <c r="J78" i="3"/>
  <c r="K78" i="3" s="1"/>
  <c r="J79" i="3"/>
  <c r="K79" i="3" s="1"/>
  <c r="J80" i="3"/>
  <c r="K80" i="3" s="1"/>
  <c r="J81" i="3"/>
  <c r="K81" i="3" s="1"/>
  <c r="J82" i="3"/>
  <c r="K82" i="3" s="1"/>
  <c r="J83" i="3"/>
  <c r="K83" i="3" s="1"/>
  <c r="J84" i="3"/>
  <c r="K84" i="3" s="1"/>
  <c r="J85" i="3"/>
  <c r="K85" i="3" s="1"/>
  <c r="J86" i="3"/>
  <c r="K86" i="3" s="1"/>
  <c r="J87" i="3"/>
  <c r="K87" i="3" s="1"/>
  <c r="J88" i="3"/>
  <c r="K88" i="3" s="1"/>
  <c r="J89" i="3"/>
  <c r="K89" i="3" s="1"/>
  <c r="O89" i="3" l="1"/>
  <c r="O85" i="3"/>
  <c r="O88" i="3"/>
  <c r="O86" i="3"/>
  <c r="O84" i="3"/>
  <c r="O82" i="3"/>
  <c r="O80" i="3"/>
  <c r="O78" i="3"/>
  <c r="O76" i="3"/>
  <c r="O74" i="3"/>
  <c r="O72" i="3"/>
  <c r="O70" i="3"/>
  <c r="O87" i="3"/>
  <c r="O83" i="3"/>
  <c r="O81" i="3"/>
  <c r="O79" i="3"/>
  <c r="O77" i="3"/>
  <c r="O75" i="3"/>
  <c r="O73" i="3"/>
  <c r="O71" i="3"/>
  <c r="O69" i="3"/>
  <c r="N7" i="3"/>
  <c r="N11" i="3"/>
  <c r="N13" i="3"/>
  <c r="N17" i="3"/>
  <c r="N23" i="3"/>
  <c r="N24" i="3"/>
  <c r="N25" i="3"/>
  <c r="N26" i="3"/>
  <c r="N27" i="3"/>
  <c r="N28" i="3"/>
  <c r="N29" i="3"/>
  <c r="N31" i="3"/>
  <c r="N33" i="3"/>
  <c r="N34" i="3"/>
  <c r="N36" i="3"/>
  <c r="N42" i="3"/>
  <c r="N43" i="3"/>
  <c r="N44" i="3"/>
  <c r="N45" i="3"/>
  <c r="N47" i="3"/>
  <c r="N49" i="3"/>
  <c r="N51" i="3"/>
  <c r="N55" i="3"/>
  <c r="N58" i="3"/>
  <c r="N59" i="3"/>
  <c r="N63" i="3"/>
  <c r="O63" i="3" s="1"/>
  <c r="N67" i="3"/>
  <c r="J55" i="3"/>
  <c r="K55" i="3" s="1"/>
  <c r="J56" i="3"/>
  <c r="K56" i="3" s="1"/>
  <c r="J57" i="3"/>
  <c r="K57" i="3" s="1"/>
  <c r="J58" i="3"/>
  <c r="K58" i="3" s="1"/>
  <c r="J59" i="3"/>
  <c r="K59" i="3" s="1"/>
  <c r="J60" i="3"/>
  <c r="K60" i="3" s="1"/>
  <c r="J61" i="3"/>
  <c r="K61" i="3" s="1"/>
  <c r="J62" i="3"/>
  <c r="K62" i="3" s="1"/>
  <c r="J63" i="3"/>
  <c r="K63" i="3" s="1"/>
  <c r="J64" i="3"/>
  <c r="K64" i="3" s="1"/>
  <c r="J65" i="3"/>
  <c r="K65" i="3" s="1"/>
  <c r="J66" i="3"/>
  <c r="K66" i="3" s="1"/>
  <c r="J67" i="3"/>
  <c r="K67" i="3" s="1"/>
  <c r="J68" i="3"/>
  <c r="K68" i="3" s="1"/>
  <c r="J18" i="3"/>
  <c r="K18" i="3" s="1"/>
  <c r="J19" i="3"/>
  <c r="K19" i="3" s="1"/>
  <c r="J20" i="3"/>
  <c r="K20" i="3" s="1"/>
  <c r="J21" i="3"/>
  <c r="K21" i="3" s="1"/>
  <c r="J22" i="3"/>
  <c r="K22" i="3" s="1"/>
  <c r="J23" i="3"/>
  <c r="K23" i="3" s="1"/>
  <c r="J24" i="3"/>
  <c r="K24" i="3" s="1"/>
  <c r="J25" i="3"/>
  <c r="K25" i="3" s="1"/>
  <c r="J26" i="3"/>
  <c r="K26" i="3" s="1"/>
  <c r="J27" i="3"/>
  <c r="K27" i="3" s="1"/>
  <c r="J28" i="3"/>
  <c r="K28" i="3" s="1"/>
  <c r="J29" i="3"/>
  <c r="K29" i="3" s="1"/>
  <c r="J30" i="3"/>
  <c r="K30" i="3" s="1"/>
  <c r="J31" i="3"/>
  <c r="K31" i="3" s="1"/>
  <c r="J32" i="3"/>
  <c r="K32" i="3" s="1"/>
  <c r="J33" i="3"/>
  <c r="K33" i="3" s="1"/>
  <c r="J34" i="3"/>
  <c r="K34" i="3" s="1"/>
  <c r="J35" i="3"/>
  <c r="K35" i="3" s="1"/>
  <c r="J36" i="3"/>
  <c r="K36" i="3" s="1"/>
  <c r="J37" i="3"/>
  <c r="K37" i="3" s="1"/>
  <c r="J38" i="3"/>
  <c r="K38" i="3" s="1"/>
  <c r="J39" i="3"/>
  <c r="K39" i="3" s="1"/>
  <c r="J40" i="3"/>
  <c r="K40" i="3" s="1"/>
  <c r="J41" i="3"/>
  <c r="K41" i="3" s="1"/>
  <c r="J42" i="3"/>
  <c r="K42" i="3" s="1"/>
  <c r="J43" i="3"/>
  <c r="K43" i="3" s="1"/>
  <c r="J44" i="3"/>
  <c r="K44" i="3" s="1"/>
  <c r="J45" i="3"/>
  <c r="K45" i="3" s="1"/>
  <c r="J46" i="3"/>
  <c r="K46" i="3" s="1"/>
  <c r="J47" i="3"/>
  <c r="K47" i="3" s="1"/>
  <c r="J48" i="3"/>
  <c r="K48" i="3" s="1"/>
  <c r="J49" i="3"/>
  <c r="K49" i="3" s="1"/>
  <c r="J50" i="3"/>
  <c r="K50" i="3" s="1"/>
  <c r="J51" i="3"/>
  <c r="K51" i="3" s="1"/>
  <c r="J52" i="3"/>
  <c r="K52" i="3" s="1"/>
  <c r="J53" i="3"/>
  <c r="K53" i="3" s="1"/>
  <c r="J54" i="3"/>
  <c r="K54" i="3" s="1"/>
  <c r="J4" i="3"/>
  <c r="K4" i="3" s="1"/>
  <c r="J5" i="3"/>
  <c r="K5" i="3" s="1"/>
  <c r="J6" i="3"/>
  <c r="K6" i="3" s="1"/>
  <c r="J7" i="3"/>
  <c r="K7" i="3" s="1"/>
  <c r="J8" i="3"/>
  <c r="K8" i="3" s="1"/>
  <c r="J9" i="3"/>
  <c r="K9" i="3" s="1"/>
  <c r="J10" i="3"/>
  <c r="K10" i="3" s="1"/>
  <c r="J11" i="3"/>
  <c r="K11" i="3" s="1"/>
  <c r="J12" i="3"/>
  <c r="K12" i="3" s="1"/>
  <c r="J13" i="3"/>
  <c r="K13" i="3" s="1"/>
  <c r="J14" i="3"/>
  <c r="K14" i="3" s="1"/>
  <c r="J15" i="3"/>
  <c r="K15" i="3" s="1"/>
  <c r="J16" i="3"/>
  <c r="K16" i="3" s="1"/>
  <c r="J17" i="3"/>
  <c r="K17" i="3" s="1"/>
  <c r="C6" i="5"/>
  <c r="C7" i="5"/>
  <c r="C8" i="5"/>
  <c r="C9" i="5"/>
  <c r="C10" i="5"/>
  <c r="B11" i="5"/>
  <c r="B29" i="5" s="1"/>
  <c r="B40" i="5" s="1"/>
  <c r="C13" i="5"/>
  <c r="C14" i="5"/>
  <c r="C15" i="5"/>
  <c r="C16" i="5"/>
  <c r="C17" i="5"/>
  <c r="C18" i="5"/>
  <c r="C19" i="5"/>
  <c r="C20" i="5"/>
  <c r="C21" i="5"/>
  <c r="B22" i="5"/>
  <c r="C24" i="5"/>
  <c r="C25" i="5"/>
  <c r="C26" i="5"/>
  <c r="B27" i="5"/>
  <c r="C28" i="5"/>
  <c r="C31" i="5"/>
  <c r="C32" i="5"/>
  <c r="C33" i="5"/>
  <c r="C34" i="5"/>
  <c r="C35" i="5"/>
  <c r="C36" i="5"/>
  <c r="C37" i="5"/>
  <c r="C38" i="5"/>
  <c r="B39" i="5"/>
  <c r="C11" i="5" l="1"/>
  <c r="K91" i="3"/>
  <c r="N4" i="3"/>
  <c r="L91" i="3"/>
  <c r="C22" i="5"/>
  <c r="C39" i="5"/>
  <c r="C27" i="5"/>
  <c r="N65" i="3"/>
  <c r="O65" i="3" s="1"/>
  <c r="N64" i="3"/>
  <c r="O64" i="3" s="1"/>
  <c r="N62" i="3"/>
  <c r="O62" i="3" s="1"/>
  <c r="N60" i="3"/>
  <c r="O60" i="3" s="1"/>
  <c r="N56" i="3"/>
  <c r="O56" i="3" s="1"/>
  <c r="N54" i="3"/>
  <c r="O54" i="3" s="1"/>
  <c r="N52" i="3"/>
  <c r="O52" i="3" s="1"/>
  <c r="N50" i="3"/>
  <c r="O50" i="3" s="1"/>
  <c r="N48" i="3"/>
  <c r="O48" i="3" s="1"/>
  <c r="N46" i="3"/>
  <c r="O46" i="3" s="1"/>
  <c r="N40" i="3"/>
  <c r="O40" i="3" s="1"/>
  <c r="N38" i="3"/>
  <c r="O38" i="3" s="1"/>
  <c r="N68" i="3"/>
  <c r="O68" i="3" s="1"/>
  <c r="N66" i="3"/>
  <c r="O66" i="3" s="1"/>
  <c r="N61" i="3"/>
  <c r="O61" i="3" s="1"/>
  <c r="N57" i="3"/>
  <c r="O57" i="3" s="1"/>
  <c r="N53" i="3"/>
  <c r="O53" i="3" s="1"/>
  <c r="N41" i="3"/>
  <c r="O41" i="3" s="1"/>
  <c r="N39" i="3"/>
  <c r="O39" i="3" s="1"/>
  <c r="N37" i="3"/>
  <c r="O37" i="3" s="1"/>
  <c r="N35" i="3"/>
  <c r="O35" i="3" s="1"/>
  <c r="N32" i="3"/>
  <c r="O32" i="3" s="1"/>
  <c r="N30" i="3"/>
  <c r="O30" i="3" s="1"/>
  <c r="N21" i="3"/>
  <c r="O21" i="3" s="1"/>
  <c r="N19" i="3"/>
  <c r="O19" i="3" s="1"/>
  <c r="N15" i="3"/>
  <c r="O15" i="3" s="1"/>
  <c r="N9" i="3"/>
  <c r="O9" i="3" s="1"/>
  <c r="N5" i="3"/>
  <c r="O5" i="3" s="1"/>
  <c r="N22" i="3"/>
  <c r="O22" i="3" s="1"/>
  <c r="N20" i="3"/>
  <c r="O20" i="3" s="1"/>
  <c r="N18" i="3"/>
  <c r="O18" i="3" s="1"/>
  <c r="N16" i="3"/>
  <c r="O16" i="3" s="1"/>
  <c r="N14" i="3"/>
  <c r="O14" i="3" s="1"/>
  <c r="N12" i="3"/>
  <c r="O12" i="3" s="1"/>
  <c r="N10" i="3"/>
  <c r="O10" i="3" s="1"/>
  <c r="N8" i="3"/>
  <c r="O8" i="3" s="1"/>
  <c r="N6" i="3"/>
  <c r="O6" i="3" s="1"/>
  <c r="O31" i="3"/>
  <c r="O49" i="3"/>
  <c r="O45" i="3"/>
  <c r="O43" i="3"/>
  <c r="O27" i="3"/>
  <c r="O11" i="3"/>
  <c r="O67" i="3"/>
  <c r="O55" i="3"/>
  <c r="O34" i="3"/>
  <c r="O33" i="3"/>
  <c r="O25" i="3"/>
  <c r="O29" i="3"/>
  <c r="O58" i="3"/>
  <c r="O51" i="3"/>
  <c r="O47" i="3"/>
  <c r="O36" i="3"/>
  <c r="O24" i="3"/>
  <c r="O17" i="3"/>
  <c r="O13" i="3"/>
  <c r="O7" i="3"/>
  <c r="O44" i="3"/>
  <c r="O28" i="3"/>
  <c r="O23" i="3"/>
  <c r="O42" i="3"/>
  <c r="O59" i="3"/>
  <c r="O26" i="3"/>
  <c r="C29" i="5" l="1"/>
  <c r="C40" i="5" s="1"/>
  <c r="C42" i="5" s="1"/>
  <c r="P29" i="3" s="1"/>
  <c r="Q29" i="3" s="1"/>
  <c r="R29" i="3" s="1"/>
  <c r="N91" i="3"/>
  <c r="O4" i="3"/>
  <c r="O91" i="3" s="1"/>
  <c r="O93" i="3" s="1"/>
  <c r="P27" i="3"/>
  <c r="Q27" i="3" s="1"/>
  <c r="R27" i="3" s="1"/>
  <c r="P52" i="3"/>
  <c r="Q52" i="3" s="1"/>
  <c r="R52" i="3" s="1"/>
  <c r="P42" i="3"/>
  <c r="Q42" i="3" s="1"/>
  <c r="R42" i="3" s="1"/>
  <c r="P49" i="3"/>
  <c r="Q49" i="3" s="1"/>
  <c r="R49" i="3" s="1"/>
  <c r="P9" i="3"/>
  <c r="Q9" i="3" s="1"/>
  <c r="R9" i="3" s="1"/>
  <c r="P17" i="3"/>
  <c r="Q17" i="3" s="1"/>
  <c r="R17" i="3" s="1"/>
  <c r="P30" i="3"/>
  <c r="Q30" i="3" s="1"/>
  <c r="R30" i="3" s="1"/>
  <c r="P60" i="3"/>
  <c r="Q60" i="3" s="1"/>
  <c r="R60" i="3" s="1"/>
  <c r="P41" i="3"/>
  <c r="Q41" i="3" s="1"/>
  <c r="R41" i="3" s="1"/>
  <c r="P32" i="3"/>
  <c r="Q32" i="3" s="1"/>
  <c r="R32" i="3" s="1"/>
  <c r="P14" i="3"/>
  <c r="Q14" i="3" s="1"/>
  <c r="R14" i="3" s="1"/>
  <c r="P61" i="3"/>
  <c r="Q61" i="3" s="1"/>
  <c r="R61" i="3" s="1"/>
  <c r="P57" i="3"/>
  <c r="Q57" i="3" s="1"/>
  <c r="R57" i="3" s="1"/>
  <c r="P20" i="3"/>
  <c r="Q20" i="3" s="1"/>
  <c r="R20" i="3" s="1"/>
  <c r="P6" i="3"/>
  <c r="Q6" i="3" s="1"/>
  <c r="R6" i="3" s="1"/>
  <c r="P59" i="3"/>
  <c r="Q59" i="3" s="1"/>
  <c r="R59" i="3" s="1"/>
  <c r="P10" i="3"/>
  <c r="Q10" i="3" s="1"/>
  <c r="R10" i="3" s="1"/>
  <c r="P53" i="3"/>
  <c r="Q53" i="3" s="1"/>
  <c r="R53" i="3" s="1"/>
  <c r="P23" i="3"/>
  <c r="Q23" i="3" s="1"/>
  <c r="R23" i="3" s="1"/>
  <c r="P44" i="3"/>
  <c r="Q44" i="3" s="1"/>
  <c r="R44" i="3" s="1"/>
  <c r="P13" i="3"/>
  <c r="Q13" i="3" s="1"/>
  <c r="R13" i="3" s="1"/>
  <c r="P36" i="3"/>
  <c r="Q36" i="3" s="1"/>
  <c r="R36" i="3" s="1"/>
  <c r="P58" i="3"/>
  <c r="Q58" i="3" s="1"/>
  <c r="R58" i="3" s="1"/>
  <c r="P21" i="3"/>
  <c r="Q21" i="3" s="1"/>
  <c r="R21" i="3" s="1"/>
  <c r="P46" i="3"/>
  <c r="Q46" i="3" s="1"/>
  <c r="R46" i="3" s="1"/>
  <c r="P40" i="3"/>
  <c r="Q40" i="3" s="1"/>
  <c r="R40" i="3" s="1"/>
  <c r="P11" i="3"/>
  <c r="Q11" i="3" s="1"/>
  <c r="R11" i="3" s="1"/>
  <c r="P39" i="3"/>
  <c r="Q39" i="3" s="1"/>
  <c r="R39" i="3" s="1"/>
  <c r="P31" i="3"/>
  <c r="Q31" i="3" s="1"/>
  <c r="R31" i="3" s="1"/>
  <c r="P33" i="3" l="1"/>
  <c r="Q33" i="3" s="1"/>
  <c r="R33" i="3" s="1"/>
  <c r="P64" i="3"/>
  <c r="Q64" i="3" s="1"/>
  <c r="R64" i="3" s="1"/>
  <c r="P38" i="3"/>
  <c r="Q38" i="3" s="1"/>
  <c r="R38" i="3" s="1"/>
  <c r="P45" i="3"/>
  <c r="Q45" i="3" s="1"/>
  <c r="R45" i="3" s="1"/>
  <c r="P25" i="3"/>
  <c r="Q25" i="3" s="1"/>
  <c r="R25" i="3" s="1"/>
  <c r="P35" i="3"/>
  <c r="Q35" i="3" s="1"/>
  <c r="R35" i="3" s="1"/>
  <c r="P55" i="3"/>
  <c r="Q55" i="3" s="1"/>
  <c r="R55" i="3" s="1"/>
  <c r="P48" i="3"/>
  <c r="Q48" i="3" s="1"/>
  <c r="R48" i="3" s="1"/>
  <c r="P16" i="3"/>
  <c r="Q16" i="3" s="1"/>
  <c r="R16" i="3" s="1"/>
  <c r="P65" i="3"/>
  <c r="Q65" i="3" s="1"/>
  <c r="R65" i="3" s="1"/>
  <c r="P51" i="3"/>
  <c r="Q51" i="3" s="1"/>
  <c r="R51" i="3" s="1"/>
  <c r="P24" i="3"/>
  <c r="Q24" i="3" s="1"/>
  <c r="R24" i="3" s="1"/>
  <c r="P7" i="3"/>
  <c r="Q7" i="3" s="1"/>
  <c r="R7" i="3" s="1"/>
  <c r="P28" i="3"/>
  <c r="Q28" i="3" s="1"/>
  <c r="R28" i="3" s="1"/>
  <c r="P4" i="3"/>
  <c r="P91" i="3" s="1"/>
  <c r="P15" i="3"/>
  <c r="Q15" i="3" s="1"/>
  <c r="R15" i="3" s="1"/>
  <c r="P62" i="3"/>
  <c r="Q62" i="3" s="1"/>
  <c r="R62" i="3" s="1"/>
  <c r="P18" i="3"/>
  <c r="Q18" i="3" s="1"/>
  <c r="R18" i="3" s="1"/>
  <c r="P66" i="3"/>
  <c r="Q66" i="3" s="1"/>
  <c r="R66" i="3" s="1"/>
  <c r="P54" i="3"/>
  <c r="Q54" i="3" s="1"/>
  <c r="R54" i="3" s="1"/>
  <c r="P50" i="3"/>
  <c r="Q50" i="3" s="1"/>
  <c r="R50" i="3" s="1"/>
  <c r="P5" i="3"/>
  <c r="Q5" i="3" s="1"/>
  <c r="R5" i="3" s="1"/>
  <c r="P19" i="3"/>
  <c r="Q19" i="3" s="1"/>
  <c r="R19" i="3" s="1"/>
  <c r="P22" i="3"/>
  <c r="Q22" i="3" s="1"/>
  <c r="R22" i="3" s="1"/>
  <c r="P56" i="3"/>
  <c r="Q56" i="3" s="1"/>
  <c r="R56" i="3" s="1"/>
  <c r="P37" i="3"/>
  <c r="Q37" i="3" s="1"/>
  <c r="R37" i="3" s="1"/>
  <c r="P68" i="3"/>
  <c r="Q68" i="3" s="1"/>
  <c r="R68" i="3" s="1"/>
  <c r="P12" i="3"/>
  <c r="Q12" i="3" s="1"/>
  <c r="R12" i="3" s="1"/>
  <c r="P8" i="3"/>
  <c r="Q8" i="3" s="1"/>
  <c r="R8" i="3" s="1"/>
  <c r="P47" i="3"/>
  <c r="Q47" i="3" s="1"/>
  <c r="R47" i="3" s="1"/>
  <c r="P67" i="3"/>
  <c r="Q67" i="3" s="1"/>
  <c r="R67" i="3" s="1"/>
  <c r="P63" i="3"/>
  <c r="Q63" i="3" s="1"/>
  <c r="R63" i="3" s="1"/>
  <c r="P43" i="3"/>
  <c r="Q43" i="3" s="1"/>
  <c r="R43" i="3" s="1"/>
  <c r="P26" i="3"/>
  <c r="Q26" i="3" s="1"/>
  <c r="R26" i="3" s="1"/>
  <c r="P34" i="3"/>
  <c r="Q34" i="3" s="1"/>
  <c r="R34" i="3" s="1"/>
  <c r="P89" i="3"/>
  <c r="Q89" i="3" s="1"/>
  <c r="R89" i="3" s="1"/>
  <c r="P85" i="3"/>
  <c r="Q85" i="3" s="1"/>
  <c r="R85" i="3" s="1"/>
  <c r="P76" i="3"/>
  <c r="Q76" i="3" s="1"/>
  <c r="R76" i="3" s="1"/>
  <c r="P74" i="3"/>
  <c r="Q74" i="3" s="1"/>
  <c r="R74" i="3" s="1"/>
  <c r="P72" i="3"/>
  <c r="Q72" i="3" s="1"/>
  <c r="R72" i="3" s="1"/>
  <c r="P70" i="3"/>
  <c r="Q70" i="3" s="1"/>
  <c r="R70" i="3" s="1"/>
  <c r="P87" i="3"/>
  <c r="Q87" i="3" s="1"/>
  <c r="R87" i="3" s="1"/>
  <c r="P83" i="3"/>
  <c r="Q83" i="3" s="1"/>
  <c r="R83" i="3" s="1"/>
  <c r="P81" i="3"/>
  <c r="Q81" i="3" s="1"/>
  <c r="R81" i="3" s="1"/>
  <c r="P79" i="3"/>
  <c r="Q79" i="3" s="1"/>
  <c r="R79" i="3" s="1"/>
  <c r="P88" i="3"/>
  <c r="Q88" i="3" s="1"/>
  <c r="R88" i="3" s="1"/>
  <c r="P86" i="3"/>
  <c r="Q86" i="3" s="1"/>
  <c r="R86" i="3" s="1"/>
  <c r="P84" i="3"/>
  <c r="Q84" i="3" s="1"/>
  <c r="R84" i="3" s="1"/>
  <c r="P82" i="3"/>
  <c r="Q82" i="3" s="1"/>
  <c r="R82" i="3" s="1"/>
  <c r="P80" i="3"/>
  <c r="Q80" i="3" s="1"/>
  <c r="R80" i="3" s="1"/>
  <c r="P78" i="3"/>
  <c r="Q78" i="3" s="1"/>
  <c r="R78" i="3" s="1"/>
  <c r="P77" i="3"/>
  <c r="Q77" i="3" s="1"/>
  <c r="R77" i="3" s="1"/>
  <c r="P75" i="3"/>
  <c r="Q75" i="3" s="1"/>
  <c r="R75" i="3" s="1"/>
  <c r="P73" i="3"/>
  <c r="Q73" i="3" s="1"/>
  <c r="R73" i="3" s="1"/>
  <c r="P71" i="3"/>
  <c r="Q71" i="3" s="1"/>
  <c r="R71" i="3" s="1"/>
  <c r="P69" i="3"/>
  <c r="Q69" i="3" s="1"/>
  <c r="R69" i="3" s="1"/>
  <c r="Q4" i="3" l="1"/>
  <c r="R4" i="3" s="1"/>
  <c r="R91" i="3" s="1"/>
  <c r="Q91" i="3" l="1"/>
  <c r="C12" i="2"/>
  <c r="C16" i="2" s="1"/>
</calcChain>
</file>

<file path=xl/sharedStrings.xml><?xml version="1.0" encoding="utf-8"?>
<sst xmlns="http://schemas.openxmlformats.org/spreadsheetml/2006/main" count="718" uniqueCount="237">
  <si>
    <t>Allgemeine Vorbemerkungen</t>
  </si>
  <si>
    <t>Bitte unbedingt zuerst lesen !</t>
  </si>
  <si>
    <t>Bieterdaten</t>
  </si>
  <si>
    <t>Bearbeiter</t>
  </si>
  <si>
    <t>Firma:</t>
  </si>
  <si>
    <t>Name:</t>
  </si>
  <si>
    <t>Vorname:</t>
  </si>
  <si>
    <t>Straße / Postfach:</t>
  </si>
  <si>
    <t>Position im Unternehmen:</t>
  </si>
  <si>
    <t>Plz:</t>
  </si>
  <si>
    <t>Telefon:</t>
  </si>
  <si>
    <t>Ort:</t>
  </si>
  <si>
    <t>Telefax:</t>
  </si>
  <si>
    <t>Mail:</t>
  </si>
  <si>
    <t>Gesamtpreis pro Monat (brutto)</t>
  </si>
  <si>
    <t>Stundenverrechnungssatz Unterhaltsreinigung (Sonderleistung im Einzelnachweis) Werktag</t>
  </si>
  <si>
    <t>kalkuliert nach Lohngruppe</t>
  </si>
  <si>
    <t>Stundenverrechnungssatz Unterhaltsreinigung (Sonderleistung im Einzelnachweis) Werktag, einschl. Nachtzuschlag (22:00 bis 05:00)</t>
  </si>
  <si>
    <t>Stundenverrechnungssatz Unterhaltsreinigung (Sonderleistung im Einzelnachweis) Sonntag</t>
  </si>
  <si>
    <t>Geschoss</t>
  </si>
  <si>
    <t>Raum Nr.</t>
  </si>
  <si>
    <t>Raumbezeichnung</t>
  </si>
  <si>
    <t>Raum-gruppe</t>
  </si>
  <si>
    <t>Bodenbelag</t>
  </si>
  <si>
    <t>Leistungs-wert</t>
  </si>
  <si>
    <t>Preis pro Reinigung</t>
  </si>
  <si>
    <t>Bezeichnung</t>
  </si>
  <si>
    <t>sozialversicherungs-pflichtig Beschäftigte (Lohngruppe 1)</t>
  </si>
  <si>
    <t>Grundlohn</t>
  </si>
  <si>
    <t>A) Lohnnebenkosten (gesetzlich)</t>
  </si>
  <si>
    <t>1)  Rentenversicherung</t>
  </si>
  <si>
    <t>2)  Krankenversicherung</t>
  </si>
  <si>
    <t>3)  Arbeitslosenversicherung</t>
  </si>
  <si>
    <t>4)  Pflegeversicherung</t>
  </si>
  <si>
    <t>5)  Unfallversicherung</t>
  </si>
  <si>
    <t>Summe Position A :</t>
  </si>
  <si>
    <t>B) Lohnfolgekosten</t>
  </si>
  <si>
    <t xml:space="preserve"> </t>
  </si>
  <si>
    <t>1) Urlaub</t>
  </si>
  <si>
    <t>2) Gesetzliche Feiertage</t>
  </si>
  <si>
    <t>3) Gesetzliche Lohnfortzahlung</t>
  </si>
  <si>
    <t>4) Tarifliche Ausfallzeiten</t>
  </si>
  <si>
    <t>5) Jahressondervergütung</t>
  </si>
  <si>
    <t>6) Zusätzliches Urlaubsgeld</t>
  </si>
  <si>
    <t>7) Arbeitgeberanteile zu gesetzl. Lohnnebenkosten aus den Pos. B1 bis B6</t>
  </si>
  <si>
    <t>8) Beiträge zu Berufsorganisationen</t>
  </si>
  <si>
    <t>9) Haftpflichtversicherung</t>
  </si>
  <si>
    <t>Summe Position B:</t>
  </si>
  <si>
    <t>C) Technische Mitarbeiter, Aufsichten</t>
  </si>
  <si>
    <t>1) Löhne Vorarbeiter (freigestellt) im Objekt</t>
  </si>
  <si>
    <t>2) Löhne Vorarbeiter (freigestellt) objektübergreifend, anteilig</t>
  </si>
  <si>
    <t>3) Löhne/Gehälter sonstige technische Mitarbeiter</t>
  </si>
  <si>
    <t>C) Summe Position C</t>
  </si>
  <si>
    <t>D) Löhne/Gehälter für kaufmännische MA</t>
  </si>
  <si>
    <t>Summe Positionen A bis D:</t>
  </si>
  <si>
    <t>E) Sonstige Kosten</t>
  </si>
  <si>
    <t>1) Reinigungs- und Verbrauchsmaterial</t>
  </si>
  <si>
    <t>2) AFA für Maschinen, Geräte und Betriebskosten</t>
  </si>
  <si>
    <t>3) Qualitätsmanagement</t>
  </si>
  <si>
    <t>4) Fuhrparkkosten</t>
  </si>
  <si>
    <t>5) Betriebsratskosten</t>
  </si>
  <si>
    <t>6) Sonstige Gemeinkosten</t>
  </si>
  <si>
    <t>7) Gewerbesteuer</t>
  </si>
  <si>
    <t>8) Risiko + Gewinn</t>
  </si>
  <si>
    <t>Summe Position E:</t>
  </si>
  <si>
    <t>F) Gesamtkosten (Tariflohn + Pos. A bis E)</t>
  </si>
  <si>
    <t>Stundenverrechnungssatz (werktags):</t>
  </si>
  <si>
    <t>Es sind ausschließlich die gelb hinterlegten Felder auszufüllen</t>
  </si>
  <si>
    <t>Füllen Sie bitte zuerst auf dem Arbeitsblatt "Bieterdaten - Preisübersicht" alle Felder richtig und vollständig aus. Wichtig ist insbesondere die korrekte Angabe eines verantwortlichen Ansprechpartners zur Klärung möglicher technischer und kalkulatorischer Fragen.</t>
  </si>
  <si>
    <t>Korrektur-faktor LW (in %)</t>
  </si>
  <si>
    <t>Tragen Sie nun auf dem Arbeitsblatt "Stundenverrechnungssatz" die von Ihnen in Ansatz gebrachten Aufschläge auf den Tariflohn ein. Beachten Sie hierbei, daß Ihre Kalkulation im Hinblick auf Gesetzeskonformität, Plausibilität und Auskömmlichkeit überprüft wird.</t>
  </si>
  <si>
    <t xml:space="preserve">Objekt </t>
  </si>
  <si>
    <t>Reinigungs-fläche /Jahr</t>
  </si>
  <si>
    <t>Preis/Jahr</t>
  </si>
  <si>
    <t>WERKTAG (Mo. - Fr.)</t>
  </si>
  <si>
    <t xml:space="preserve"> Reinigungs-stunden/Durchführung</t>
  </si>
  <si>
    <t>Häufigkeit/Woche</t>
  </si>
  <si>
    <t>Häufigkeit/Jahr</t>
  </si>
  <si>
    <t>RG-Std. pro Woche</t>
  </si>
  <si>
    <t>monatliche Pauschale</t>
  </si>
  <si>
    <t>Reinigungstage im Jahr</t>
  </si>
  <si>
    <t>Monatspauschale Unterhaltsreinigung (Jahrespreis/12) netto</t>
  </si>
  <si>
    <t>Fläche</t>
  </si>
  <si>
    <t>Häufigkeiten</t>
  </si>
  <si>
    <t>A02</t>
  </si>
  <si>
    <t>Klassen- und Fachräume  - Schulen Grundschule</t>
  </si>
  <si>
    <t>C02</t>
  </si>
  <si>
    <t>Verwaltungs- und Büroräume - Schulen Grundschule</t>
  </si>
  <si>
    <t>E02</t>
  </si>
  <si>
    <t>Treppen täglich - Schulen Grundschule</t>
  </si>
  <si>
    <t>F02</t>
  </si>
  <si>
    <t>Treppen Intervall - Schulen Grundschule</t>
  </si>
  <si>
    <t>G02</t>
  </si>
  <si>
    <t>Verkehrsfl. Flure, Eingangsb. Täglich - Schulen Grundschule</t>
  </si>
  <si>
    <t>H02</t>
  </si>
  <si>
    <t>Verkehrsfl. Flure, Intervall - Schulen Grundschule</t>
  </si>
  <si>
    <t>I02</t>
  </si>
  <si>
    <t>K02</t>
  </si>
  <si>
    <t>Lehrküchen - Schulen Grundschule</t>
  </si>
  <si>
    <t>O02</t>
  </si>
  <si>
    <r>
      <t xml:space="preserve">Gruppenräume - Schulen Grundschule </t>
    </r>
    <r>
      <rPr>
        <b/>
        <sz val="10"/>
        <rFont val="Verdana"/>
        <family val="2"/>
      </rPr>
      <t>(OGS)</t>
    </r>
  </si>
  <si>
    <t>Z02</t>
  </si>
  <si>
    <t>Auftug - Schulen Grundschule</t>
  </si>
  <si>
    <t xml:space="preserve">Leistungswert
</t>
  </si>
  <si>
    <t>F01</t>
  </si>
  <si>
    <t>GGS August-Schmidt-Straße 30 HG 73</t>
  </si>
  <si>
    <t>073_00 Erdgeschoss</t>
  </si>
  <si>
    <t>1</t>
  </si>
  <si>
    <t>Klassenraum</t>
  </si>
  <si>
    <t>PVC</t>
  </si>
  <si>
    <t>5</t>
  </si>
  <si>
    <t>1.1</t>
  </si>
  <si>
    <t>Klassenraum Seitenraum</t>
  </si>
  <si>
    <t>2</t>
  </si>
  <si>
    <t>3</t>
  </si>
  <si>
    <t>Klassenzimmer</t>
  </si>
  <si>
    <t>4</t>
  </si>
  <si>
    <t>4.1</t>
  </si>
  <si>
    <t>Klassenzimmer Seitenraum</t>
  </si>
  <si>
    <t>26</t>
  </si>
  <si>
    <t>Lehrerzimmer</t>
  </si>
  <si>
    <t>Teppich</t>
  </si>
  <si>
    <t>27</t>
  </si>
  <si>
    <t>Stellvertretung Schulleitung</t>
  </si>
  <si>
    <t>L1</t>
  </si>
  <si>
    <t>Sekretariat</t>
  </si>
  <si>
    <t>L2</t>
  </si>
  <si>
    <t>Schulleitung</t>
  </si>
  <si>
    <t>L3</t>
  </si>
  <si>
    <t>Hausmeister</t>
  </si>
  <si>
    <t>WC1</t>
  </si>
  <si>
    <t>WC Jungen</t>
  </si>
  <si>
    <t>Fliesen</t>
  </si>
  <si>
    <t>WC1.1</t>
  </si>
  <si>
    <t>WC Jungen Vorraum</t>
  </si>
  <si>
    <t>WC2</t>
  </si>
  <si>
    <t>WC Mädchen</t>
  </si>
  <si>
    <t>WC2.2</t>
  </si>
  <si>
    <t>WC Mädchen Vorraum</t>
  </si>
  <si>
    <t>WC3</t>
  </si>
  <si>
    <t>WC Herren</t>
  </si>
  <si>
    <t>WC4</t>
  </si>
  <si>
    <t>WC Damen</t>
  </si>
  <si>
    <t>X1</t>
  </si>
  <si>
    <t>Flur</t>
  </si>
  <si>
    <t>X2</t>
  </si>
  <si>
    <t>Treppenhaus</t>
  </si>
  <si>
    <t>X3</t>
  </si>
  <si>
    <t>Verbindungsgang</t>
  </si>
  <si>
    <t>X4</t>
  </si>
  <si>
    <t>X5</t>
  </si>
  <si>
    <t>X6</t>
  </si>
  <si>
    <t>X7</t>
  </si>
  <si>
    <t>X8</t>
  </si>
  <si>
    <t>073_01 Obergeschoss</t>
  </si>
  <si>
    <t>5.1</t>
  </si>
  <si>
    <t>6</t>
  </si>
  <si>
    <t>7</t>
  </si>
  <si>
    <t>8</t>
  </si>
  <si>
    <t>8.1</t>
  </si>
  <si>
    <t>2,5</t>
  </si>
  <si>
    <t>073_02 Obergeschoss</t>
  </si>
  <si>
    <t>9</t>
  </si>
  <si>
    <t>9.1</t>
  </si>
  <si>
    <t>10</t>
  </si>
  <si>
    <t>11</t>
  </si>
  <si>
    <t>12</t>
  </si>
  <si>
    <t>12.1</t>
  </si>
  <si>
    <t>073_-1 Kellergeschoss</t>
  </si>
  <si>
    <t>15</t>
  </si>
  <si>
    <t>Mehrzweckraum</t>
  </si>
  <si>
    <t>15.2</t>
  </si>
  <si>
    <t>Küche</t>
  </si>
  <si>
    <t>16</t>
  </si>
  <si>
    <t>Computerraum</t>
  </si>
  <si>
    <t>X 1</t>
  </si>
  <si>
    <t>X 2</t>
  </si>
  <si>
    <t>X 3</t>
  </si>
  <si>
    <t>X 4</t>
  </si>
  <si>
    <t>GGS August-Schmidt-Straße 30 OGS 721</t>
  </si>
  <si>
    <t>721_00 Erdgeschoss</t>
  </si>
  <si>
    <t>VRJ</t>
  </si>
  <si>
    <t>Vorraum-Jungen</t>
  </si>
  <si>
    <t>VRM</t>
  </si>
  <si>
    <t>Vorraum-Maedchen</t>
  </si>
  <si>
    <t>WCJ</t>
  </si>
  <si>
    <t>WC-Jungen</t>
  </si>
  <si>
    <t>WCM</t>
  </si>
  <si>
    <t>WC-Maedchen</t>
  </si>
  <si>
    <t>x01</t>
  </si>
  <si>
    <t>Kueche</t>
  </si>
  <si>
    <t>Linoleum|Fliesen</t>
  </si>
  <si>
    <t>x02</t>
  </si>
  <si>
    <t>Gruppenraum</t>
  </si>
  <si>
    <t>Linoleum</t>
  </si>
  <si>
    <t>x03</t>
  </si>
  <si>
    <t>x04</t>
  </si>
  <si>
    <t>Buero</t>
  </si>
  <si>
    <t>GGS August-Schmidt-Straße 30 Neubau 9068</t>
  </si>
  <si>
    <t>9068_00 Erdgeschoss</t>
  </si>
  <si>
    <t>0.01</t>
  </si>
  <si>
    <t>Treppenraum West</t>
  </si>
  <si>
    <t>0.02</t>
  </si>
  <si>
    <t>0.03</t>
  </si>
  <si>
    <t>Büro</t>
  </si>
  <si>
    <t>0.04</t>
  </si>
  <si>
    <t>WC Behinderte</t>
  </si>
  <si>
    <t>0.05</t>
  </si>
  <si>
    <t>Treppenraum Nord</t>
  </si>
  <si>
    <t>0.06</t>
  </si>
  <si>
    <t>0.07</t>
  </si>
  <si>
    <t>0.08</t>
  </si>
  <si>
    <t>VGS-Betreuung</t>
  </si>
  <si>
    <t>0.09</t>
  </si>
  <si>
    <t>0.10</t>
  </si>
  <si>
    <t>0.11</t>
  </si>
  <si>
    <t>OGS</t>
  </si>
  <si>
    <t>0.12</t>
  </si>
  <si>
    <t>x00</t>
  </si>
  <si>
    <t>Aufzug</t>
  </si>
  <si>
    <t>9068_01 Obergeschoss</t>
  </si>
  <si>
    <t>1.01</t>
  </si>
  <si>
    <t>1.02</t>
  </si>
  <si>
    <t>1.03</t>
  </si>
  <si>
    <t>1.04</t>
  </si>
  <si>
    <t>1.05</t>
  </si>
  <si>
    <t>1.07</t>
  </si>
  <si>
    <t>Musikraum</t>
  </si>
  <si>
    <t>1.08</t>
  </si>
  <si>
    <t>1.09</t>
  </si>
  <si>
    <t>1.10</t>
  </si>
  <si>
    <t>1.11</t>
  </si>
  <si>
    <t>1.12</t>
  </si>
  <si>
    <t>1.13</t>
  </si>
  <si>
    <r>
      <t xml:space="preserve">Tragen Sie danach auf dem Arbetsblatt "Raumgruppen - Leistungswerte" die von Ihnen kalkulierten Leistungswerte in m²/h in die dafür vorgesehenen Felder in Spalte D ein. Den jeweils zugrunde liegenden Turnus (= höchster Turnus) finden Sie in der gleichen Tabelle in Spalte C. 
</t>
    </r>
    <r>
      <rPr>
        <sz val="11"/>
        <color indexed="10"/>
        <rFont val="Verdana"/>
        <family val="2"/>
      </rPr>
      <t xml:space="preserve">
</t>
    </r>
  </si>
  <si>
    <r>
      <t>Zusätzlich zu den raumgruppenbezogenen Leistungen haben Sie die Möglichkeit, den kalkulierten Leistungswert für jeden einzelnen Raum auf Grund besonderer Umstände ((z.B. geplanter Maschineneinsatz (z.B. Raumgruppe H01), übermäßige Verschmutzungen etc.)) individuell anzupassen. Hierzu können Sie in Spalte M des Arbeitsblattes "Raumbuch" (Korrekturfaktor LW (in %)) die Stundenleistung erhöhen (&gt; 100%) oder vermindern (&lt; 100%). Tragen Sie bitte ausschließlich ganzzahlige Werte ein. Weitere Eingaben sind im Rahmen der technischen Kalkulation nicht erforderlich</t>
    </r>
    <r>
      <rPr>
        <b/>
        <sz val="11"/>
        <color indexed="10"/>
        <rFont val="Verdana"/>
        <family val="2"/>
      </rPr>
      <t xml:space="preserve">.                                                                                                    </t>
    </r>
    <r>
      <rPr>
        <sz val="11"/>
        <color indexed="10"/>
        <rFont val="Verdana"/>
        <family val="2"/>
      </rPr>
      <t xml:space="preserve">Bitte beachten Sie, dass es sich bei  der Häufigkeit 5 in Klassenräumen um eine wechseltägige Reinigung der Oberböden und Oberflächen,  wie im Leistungsverzeichnis beschrieben, handelt. </t>
    </r>
  </si>
  <si>
    <t>Sanitärräume - Schule Grundschule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</si>
</sst>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7" formatCode="#,##0.00\ &quot;€&quot;;\-#,##0.00\ &quot;€&quot;"/>
    <numFmt numFmtId="44" formatCode="_-* #,##0.00\ &quot;€&quot;_-;\-* #,##0.00\ &quot;€&quot;_-;_-* &quot;-&quot;??\ &quot;€&quot;_-;_-@_-"/>
    <numFmt numFmtId="164" formatCode="_-* #,##0.00\ _€_-;\-* #,##0.00\ _€_-;_-* &quot;-&quot;??\ _€_-;_-@_-"/>
    <numFmt numFmtId="165" formatCode="#,##0.00\ &quot;€&quot;"/>
    <numFmt numFmtId="166" formatCode="\D\-00000"/>
  </numFmts>
  <fonts count="35" x14ac:knownFonts="1">
    <font>
      <sz val="10"/>
      <name val="Arial"/>
      <family val="2"/>
    </font>
    <font>
      <sz val="11"/>
      <color indexed="8"/>
      <name val="Calibri"/>
      <family val="2"/>
    </font>
    <font>
      <sz val="11"/>
      <color indexed="9"/>
      <name val="Calibri"/>
      <family val="2"/>
    </font>
    <font>
      <b/>
      <sz val="11"/>
      <color indexed="63"/>
      <name val="Calibri"/>
      <family val="2"/>
    </font>
    <font>
      <b/>
      <sz val="11"/>
      <color indexed="52"/>
      <name val="Calibri"/>
      <family val="2"/>
    </font>
    <font>
      <sz val="10"/>
      <name val="Arial"/>
      <family val="2"/>
    </font>
    <font>
      <sz val="11"/>
      <color indexed="62"/>
      <name val="Calibri"/>
      <family val="2"/>
    </font>
    <font>
      <b/>
      <sz val="11"/>
      <color indexed="8"/>
      <name val="Calibri"/>
      <family val="2"/>
    </font>
    <font>
      <i/>
      <sz val="11"/>
      <color indexed="23"/>
      <name val="Calibri"/>
      <family val="2"/>
    </font>
    <font>
      <sz val="11"/>
      <color indexed="17"/>
      <name val="Calibri"/>
      <family val="2"/>
    </font>
    <font>
      <sz val="11"/>
      <color indexed="60"/>
      <name val="Calibri"/>
      <family val="2"/>
    </font>
    <font>
      <sz val="11"/>
      <color indexed="20"/>
      <name val="Calibri"/>
      <family val="2"/>
    </font>
    <font>
      <b/>
      <sz val="18"/>
      <color indexed="56"/>
      <name val="Cambria"/>
      <family val="2"/>
    </font>
    <font>
      <b/>
      <sz val="15"/>
      <color indexed="56"/>
      <name val="Calibri"/>
      <family val="2"/>
    </font>
    <font>
      <b/>
      <sz val="13"/>
      <color indexed="56"/>
      <name val="Calibri"/>
      <family val="2"/>
    </font>
    <font>
      <b/>
      <sz val="11"/>
      <color indexed="56"/>
      <name val="Calibri"/>
      <family val="2"/>
    </font>
    <font>
      <sz val="11"/>
      <color indexed="52"/>
      <name val="Calibri"/>
      <family val="2"/>
    </font>
    <font>
      <sz val="11"/>
      <color indexed="10"/>
      <name val="Calibri"/>
      <family val="2"/>
    </font>
    <font>
      <b/>
      <sz val="11"/>
      <color indexed="9"/>
      <name val="Calibri"/>
      <family val="2"/>
    </font>
    <font>
      <b/>
      <sz val="10"/>
      <name val="Arial"/>
      <family val="2"/>
    </font>
    <font>
      <b/>
      <sz val="8"/>
      <name val="Arial"/>
      <family val="2"/>
    </font>
    <font>
      <b/>
      <sz val="14"/>
      <name val="Arial"/>
      <family val="2"/>
    </font>
    <font>
      <b/>
      <sz val="7"/>
      <name val="Arial"/>
      <family val="2"/>
    </font>
    <font>
      <b/>
      <sz val="11"/>
      <name val="Calibri"/>
      <family val="2"/>
    </font>
    <font>
      <b/>
      <sz val="11"/>
      <color indexed="10"/>
      <name val="Calibri"/>
      <family val="2"/>
    </font>
    <font>
      <sz val="11"/>
      <name val="Calibri"/>
      <family val="2"/>
    </font>
    <font>
      <b/>
      <sz val="11"/>
      <name val="Verdana"/>
      <family val="2"/>
    </font>
    <font>
      <b/>
      <sz val="10"/>
      <name val="Verdana"/>
      <family val="2"/>
    </font>
    <font>
      <sz val="10"/>
      <name val="Verdana"/>
      <family val="2"/>
    </font>
    <font>
      <sz val="11"/>
      <name val="Verdana"/>
      <family val="2"/>
    </font>
    <font>
      <b/>
      <sz val="12"/>
      <color rgb="FFFF0000"/>
      <name val="Verdana"/>
      <family val="2"/>
    </font>
    <font>
      <b/>
      <sz val="12"/>
      <name val="Verdana"/>
      <family val="2"/>
    </font>
    <font>
      <b/>
      <sz val="11"/>
      <color indexed="10"/>
      <name val="Verdana"/>
      <family val="2"/>
    </font>
    <font>
      <sz val="11"/>
      <color indexed="10"/>
      <name val="Verdana"/>
      <family val="2"/>
    </font>
    <font>
      <sz val="10"/>
      <color indexed="10"/>
      <name val="Verdana"/>
      <family val="2"/>
    </font>
  </fonts>
  <fills count="30">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43"/>
      </patternFill>
    </fill>
    <fill>
      <patternFill patternType="solid">
        <fgColor indexed="26"/>
      </patternFill>
    </fill>
    <fill>
      <patternFill patternType="solid">
        <fgColor indexed="55"/>
      </patternFill>
    </fill>
    <fill>
      <patternFill patternType="solid">
        <fgColor indexed="13"/>
        <bgColor indexed="64"/>
      </patternFill>
    </fill>
    <fill>
      <patternFill patternType="solid">
        <fgColor indexed="22"/>
        <bgColor indexed="64"/>
      </patternFill>
    </fill>
    <fill>
      <patternFill patternType="solid">
        <fgColor indexed="9"/>
        <bgColor indexed="64"/>
      </patternFill>
    </fill>
    <fill>
      <patternFill patternType="solid">
        <fgColor theme="0" tint="-0.249977111117893"/>
        <bgColor indexed="64"/>
      </patternFill>
    </fill>
    <fill>
      <patternFill patternType="solid">
        <fgColor rgb="FFFFFF00"/>
        <bgColor indexed="64"/>
      </patternFill>
    </fill>
    <fill>
      <patternFill patternType="solid">
        <fgColor theme="0" tint="-0.14999847407452621"/>
        <bgColor indexed="64"/>
      </patternFill>
    </fill>
  </fills>
  <borders count="46">
    <border>
      <left/>
      <right/>
      <top/>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double">
        <color indexed="63"/>
      </left>
      <right style="double">
        <color indexed="63"/>
      </right>
      <top style="double">
        <color indexed="63"/>
      </top>
      <bottom style="double">
        <color indexed="63"/>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bottom style="medium">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s>
  <cellStyleXfs count="45">
    <xf numFmtId="0" fontId="0" fillId="0" borderId="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8" borderId="0" applyNumberFormat="0" applyBorder="0" applyAlignment="0" applyProtection="0"/>
    <xf numFmtId="0" fontId="1" fillId="11" borderId="0" applyNumberFormat="0" applyBorder="0" applyAlignment="0" applyProtection="0"/>
    <xf numFmtId="0" fontId="2" fillId="12"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18" borderId="0" applyNumberFormat="0" applyBorder="0" applyAlignment="0" applyProtection="0"/>
    <xf numFmtId="0" fontId="2" fillId="13" borderId="0" applyNumberFormat="0" applyBorder="0" applyAlignment="0" applyProtection="0"/>
    <xf numFmtId="0" fontId="2" fillId="14" borderId="0" applyNumberFormat="0" applyBorder="0" applyAlignment="0" applyProtection="0"/>
    <xf numFmtId="0" fontId="2" fillId="19" borderId="0" applyNumberFormat="0" applyBorder="0" applyAlignment="0" applyProtection="0"/>
    <xf numFmtId="0" fontId="3" fillId="20" borderId="1" applyNumberFormat="0" applyAlignment="0" applyProtection="0"/>
    <xf numFmtId="0" fontId="4" fillId="20" borderId="2" applyNumberFormat="0" applyAlignment="0" applyProtection="0"/>
    <xf numFmtId="0" fontId="6" fillId="7" borderId="2" applyNumberFormat="0" applyAlignment="0" applyProtection="0"/>
    <xf numFmtId="0" fontId="7" fillId="0" borderId="3" applyNumberFormat="0" applyFill="0" applyAlignment="0" applyProtection="0"/>
    <xf numFmtId="0" fontId="8" fillId="0" borderId="0" applyNumberFormat="0" applyFill="0" applyBorder="0" applyAlignment="0" applyProtection="0"/>
    <xf numFmtId="0" fontId="9" fillId="4" borderId="0" applyNumberFormat="0" applyBorder="0" applyAlignment="0" applyProtection="0"/>
    <xf numFmtId="164" fontId="5" fillId="0" borderId="0" applyFill="0" applyBorder="0" applyAlignment="0" applyProtection="0"/>
    <xf numFmtId="0" fontId="10" fillId="21" borderId="0" applyNumberFormat="0" applyBorder="0" applyAlignment="0" applyProtection="0"/>
    <xf numFmtId="0" fontId="5" fillId="22" borderId="4" applyNumberFormat="0" applyFont="0" applyAlignment="0" applyProtection="0"/>
    <xf numFmtId="9" fontId="5" fillId="0" borderId="0" applyFill="0" applyBorder="0" applyAlignment="0" applyProtection="0"/>
    <xf numFmtId="0" fontId="11" fillId="3" borderId="0" applyNumberFormat="0" applyBorder="0" applyAlignment="0" applyProtection="0"/>
    <xf numFmtId="0" fontId="12" fillId="0" borderId="0" applyNumberFormat="0" applyFill="0" applyBorder="0" applyAlignment="0" applyProtection="0"/>
    <xf numFmtId="0" fontId="13" fillId="0" borderId="5" applyNumberFormat="0" applyFill="0" applyAlignment="0" applyProtection="0"/>
    <xf numFmtId="0" fontId="14" fillId="0" borderId="6" applyNumberFormat="0" applyFill="0" applyAlignment="0" applyProtection="0"/>
    <xf numFmtId="0" fontId="15" fillId="0" borderId="7" applyNumberFormat="0" applyFill="0" applyAlignment="0" applyProtection="0"/>
    <xf numFmtId="0" fontId="15" fillId="0" borderId="0" applyNumberFormat="0" applyFill="0" applyBorder="0" applyAlignment="0" applyProtection="0"/>
    <xf numFmtId="0" fontId="16" fillId="0" borderId="8" applyNumberFormat="0" applyFill="0" applyAlignment="0" applyProtection="0"/>
    <xf numFmtId="44" fontId="5" fillId="0" borderId="0" applyFill="0" applyBorder="0" applyAlignment="0" applyProtection="0"/>
    <xf numFmtId="0" fontId="17" fillId="0" borderId="0" applyNumberFormat="0" applyFill="0" applyBorder="0" applyAlignment="0" applyProtection="0"/>
    <xf numFmtId="0" fontId="18" fillId="23" borderId="9" applyNumberFormat="0" applyAlignment="0" applyProtection="0"/>
  </cellStyleXfs>
  <cellXfs count="132">
    <xf numFmtId="0" fontId="0" fillId="0" borderId="0" xfId="0"/>
    <xf numFmtId="0" fontId="19" fillId="0" borderId="0" xfId="0" applyFont="1" applyAlignment="1">
      <alignment horizontal="center"/>
    </xf>
    <xf numFmtId="0" fontId="19" fillId="0" borderId="0" xfId="0" applyFont="1"/>
    <xf numFmtId="49" fontId="0" fillId="24" borderId="12" xfId="0" applyNumberFormat="1" applyFill="1" applyBorder="1" applyProtection="1">
      <protection locked="0"/>
    </xf>
    <xf numFmtId="166" fontId="0" fillId="24" borderId="12" xfId="0" applyNumberFormat="1" applyFill="1" applyBorder="1" applyAlignment="1" applyProtection="1">
      <alignment horizontal="left"/>
      <protection locked="0"/>
    </xf>
    <xf numFmtId="49" fontId="0" fillId="24" borderId="14" xfId="0" applyNumberFormat="1" applyFill="1" applyBorder="1" applyProtection="1">
      <protection locked="0"/>
    </xf>
    <xf numFmtId="0" fontId="0" fillId="0" borderId="0" xfId="0" applyAlignment="1">
      <alignment horizontal="right"/>
    </xf>
    <xf numFmtId="0" fontId="21" fillId="0" borderId="0" xfId="0" applyFont="1" applyAlignment="1">
      <alignment vertical="center"/>
    </xf>
    <xf numFmtId="1" fontId="21" fillId="24" borderId="15" xfId="0" applyNumberFormat="1" applyFont="1" applyFill="1" applyBorder="1" applyAlignment="1" applyProtection="1">
      <alignment horizontal="center" vertical="center"/>
      <protection locked="0"/>
    </xf>
    <xf numFmtId="1" fontId="21" fillId="24" borderId="15" xfId="0" applyNumberFormat="1" applyFont="1" applyFill="1" applyBorder="1" applyAlignment="1" applyProtection="1">
      <alignment vertical="center"/>
      <protection locked="0"/>
    </xf>
    <xf numFmtId="0" fontId="25" fillId="0" borderId="16" xfId="0" applyFont="1" applyBorder="1" applyAlignment="1" applyProtection="1">
      <alignment vertical="top" wrapText="1"/>
      <protection hidden="1"/>
    </xf>
    <xf numFmtId="10" fontId="23" fillId="0" borderId="17" xfId="0" applyNumberFormat="1" applyFont="1" applyBorder="1" applyAlignment="1" applyProtection="1">
      <alignment vertical="top" wrapText="1"/>
      <protection hidden="1"/>
    </xf>
    <xf numFmtId="165" fontId="23" fillId="24" borderId="18" xfId="0" applyNumberFormat="1" applyFont="1" applyFill="1" applyBorder="1" applyAlignment="1" applyProtection="1">
      <alignment vertical="top" wrapText="1"/>
      <protection locked="0"/>
    </xf>
    <xf numFmtId="0" fontId="23" fillId="0" borderId="10" xfId="0" applyFont="1" applyBorder="1" applyAlignment="1" applyProtection="1">
      <alignment vertical="top"/>
      <protection hidden="1"/>
    </xf>
    <xf numFmtId="0" fontId="25" fillId="0" borderId="11" xfId="0" applyFont="1" applyBorder="1" applyAlignment="1" applyProtection="1">
      <alignment vertical="top"/>
      <protection hidden="1"/>
    </xf>
    <xf numFmtId="10" fontId="25" fillId="24" borderId="19" xfId="0" applyNumberFormat="1" applyFont="1" applyFill="1" applyBorder="1" applyAlignment="1" applyProtection="1">
      <alignment vertical="top"/>
      <protection locked="0"/>
    </xf>
    <xf numFmtId="165" fontId="23" fillId="0" borderId="12" xfId="0" applyNumberFormat="1" applyFont="1" applyBorder="1" applyAlignment="1" applyProtection="1">
      <alignment vertical="top"/>
      <protection hidden="1"/>
    </xf>
    <xf numFmtId="0" fontId="23" fillId="0" borderId="13" xfId="0" applyFont="1" applyBorder="1" applyAlignment="1" applyProtection="1">
      <alignment vertical="top" wrapText="1"/>
      <protection hidden="1"/>
    </xf>
    <xf numFmtId="10" fontId="23" fillId="0" borderId="20" xfId="0" applyNumberFormat="1" applyFont="1" applyBorder="1" applyAlignment="1" applyProtection="1">
      <alignment vertical="top" wrapText="1"/>
      <protection hidden="1"/>
    </xf>
    <xf numFmtId="165" fontId="23" fillId="0" borderId="14" xfId="0" applyNumberFormat="1" applyFont="1" applyBorder="1" applyAlignment="1" applyProtection="1">
      <alignment vertical="top"/>
      <protection hidden="1"/>
    </xf>
    <xf numFmtId="0" fontId="25" fillId="0" borderId="11" xfId="0" applyFont="1" applyBorder="1" applyAlignment="1" applyProtection="1">
      <alignment vertical="top" wrapText="1"/>
      <protection hidden="1"/>
    </xf>
    <xf numFmtId="0" fontId="23" fillId="0" borderId="13" xfId="0" applyFont="1" applyBorder="1" applyAlignment="1" applyProtection="1">
      <alignment vertical="top"/>
      <protection hidden="1"/>
    </xf>
    <xf numFmtId="10" fontId="23" fillId="0" borderId="20" xfId="0" applyNumberFormat="1" applyFont="1" applyBorder="1" applyAlignment="1" applyProtection="1">
      <alignment vertical="top"/>
      <protection hidden="1"/>
    </xf>
    <xf numFmtId="10" fontId="23" fillId="26" borderId="20" xfId="0" applyNumberFormat="1" applyFont="1" applyFill="1" applyBorder="1" applyAlignment="1" applyProtection="1">
      <alignment vertical="top"/>
      <protection locked="0"/>
    </xf>
    <xf numFmtId="0" fontId="23" fillId="0" borderId="21" xfId="0" applyFont="1" applyBorder="1" applyAlignment="1" applyProtection="1">
      <alignment vertical="top"/>
      <protection hidden="1"/>
    </xf>
    <xf numFmtId="10" fontId="25" fillId="24" borderId="22" xfId="0" applyNumberFormat="1" applyFont="1" applyFill="1" applyBorder="1" applyAlignment="1" applyProtection="1">
      <alignment vertical="top"/>
      <protection locked="0"/>
    </xf>
    <xf numFmtId="165" fontId="23" fillId="0" borderId="23" xfId="0" applyNumberFormat="1" applyFont="1" applyBorder="1" applyAlignment="1" applyProtection="1">
      <alignment vertical="top"/>
      <protection hidden="1"/>
    </xf>
    <xf numFmtId="0" fontId="23" fillId="0" borderId="11" xfId="0" applyFont="1" applyBorder="1" applyAlignment="1" applyProtection="1">
      <alignment vertical="top"/>
      <protection hidden="1"/>
    </xf>
    <xf numFmtId="10" fontId="23" fillId="0" borderId="19" xfId="0" applyNumberFormat="1" applyFont="1" applyBorder="1" applyAlignment="1" applyProtection="1">
      <alignment vertical="top"/>
      <protection hidden="1"/>
    </xf>
    <xf numFmtId="0" fontId="23" fillId="0" borderId="11" xfId="0" applyFont="1" applyBorder="1" applyAlignment="1" applyProtection="1">
      <alignment vertical="top" wrapText="1"/>
      <protection hidden="1"/>
    </xf>
    <xf numFmtId="0" fontId="25" fillId="0" borderId="20" xfId="0" applyFont="1" applyFill="1" applyBorder="1" applyAlignment="1" applyProtection="1">
      <alignment vertical="top"/>
      <protection hidden="1"/>
    </xf>
    <xf numFmtId="0" fontId="0" fillId="0" borderId="0" xfId="0" applyFont="1" applyProtection="1">
      <protection hidden="1"/>
    </xf>
    <xf numFmtId="7" fontId="21" fillId="24" borderId="15" xfId="42" applyNumberFormat="1" applyFont="1" applyFill="1" applyBorder="1" applyAlignment="1" applyProtection="1">
      <alignment vertical="center"/>
      <protection locked="0"/>
    </xf>
    <xf numFmtId="0" fontId="29" fillId="0" borderId="19" xfId="0" applyFont="1" applyFill="1" applyBorder="1" applyAlignment="1" applyProtection="1">
      <alignment horizontal="center"/>
      <protection hidden="1"/>
    </xf>
    <xf numFmtId="0" fontId="29" fillId="0" borderId="0" xfId="0" applyFont="1" applyFill="1" applyAlignment="1" applyProtection="1">
      <alignment horizontal="center"/>
      <protection hidden="1"/>
    </xf>
    <xf numFmtId="0" fontId="0" fillId="0" borderId="0" xfId="0" applyAlignment="1" applyProtection="1">
      <alignment horizontal="center"/>
      <protection hidden="1"/>
    </xf>
    <xf numFmtId="0" fontId="26" fillId="0" borderId="0" xfId="0" applyFont="1" applyFill="1" applyAlignment="1" applyProtection="1">
      <alignment horizontal="center"/>
      <protection hidden="1"/>
    </xf>
    <xf numFmtId="165" fontId="29" fillId="0" borderId="0" xfId="0" applyNumberFormat="1" applyFont="1" applyFill="1" applyAlignment="1" applyProtection="1">
      <alignment horizontal="center"/>
      <protection hidden="1"/>
    </xf>
    <xf numFmtId="0" fontId="26" fillId="0" borderId="0" xfId="0" applyFont="1" applyFill="1" applyAlignment="1" applyProtection="1">
      <alignment horizontal="center" wrapText="1"/>
      <protection hidden="1"/>
    </xf>
    <xf numFmtId="165" fontId="29" fillId="0" borderId="19" xfId="0" applyNumberFormat="1" applyFont="1" applyFill="1" applyBorder="1" applyAlignment="1" applyProtection="1">
      <alignment horizontal="center"/>
      <protection hidden="1"/>
    </xf>
    <xf numFmtId="0" fontId="26" fillId="25" borderId="31" xfId="0" applyFont="1" applyFill="1" applyBorder="1" applyAlignment="1" applyProtection="1">
      <alignment horizontal="center" wrapText="1"/>
      <protection hidden="1"/>
    </xf>
    <xf numFmtId="0" fontId="26" fillId="27" borderId="31" xfId="0" applyFont="1" applyFill="1" applyBorder="1" applyAlignment="1" applyProtection="1">
      <alignment horizontal="center" wrapText="1"/>
      <protection hidden="1"/>
    </xf>
    <xf numFmtId="44" fontId="26" fillId="25" borderId="31" xfId="42" applyFont="1" applyFill="1" applyBorder="1" applyAlignment="1" applyProtection="1">
      <alignment horizontal="center" wrapText="1"/>
      <protection hidden="1"/>
    </xf>
    <xf numFmtId="165" fontId="26" fillId="25" borderId="31" xfId="42" applyNumberFormat="1" applyFont="1" applyFill="1" applyBorder="1" applyAlignment="1" applyProtection="1">
      <alignment horizontal="center" wrapText="1"/>
      <protection hidden="1"/>
    </xf>
    <xf numFmtId="164" fontId="29" fillId="0" borderId="19" xfId="31" applyFont="1" applyFill="1" applyBorder="1" applyAlignment="1" applyProtection="1">
      <alignment horizontal="center"/>
      <protection hidden="1"/>
    </xf>
    <xf numFmtId="164" fontId="29" fillId="0" borderId="19" xfId="0" applyNumberFormat="1" applyFont="1" applyFill="1" applyBorder="1" applyAlignment="1" applyProtection="1">
      <alignment horizontal="center"/>
      <protection hidden="1"/>
    </xf>
    <xf numFmtId="44" fontId="29" fillId="0" borderId="19" xfId="42" applyFont="1" applyFill="1" applyBorder="1" applyAlignment="1" applyProtection="1">
      <alignment horizontal="center"/>
      <protection hidden="1"/>
    </xf>
    <xf numFmtId="4" fontId="29" fillId="0" borderId="0" xfId="0" applyNumberFormat="1" applyFont="1" applyFill="1" applyAlignment="1" applyProtection="1">
      <alignment horizontal="center"/>
      <protection hidden="1"/>
    </xf>
    <xf numFmtId="0" fontId="26" fillId="25" borderId="31" xfId="0" applyFont="1" applyFill="1" applyBorder="1" applyAlignment="1" applyProtection="1">
      <alignment horizontal="center"/>
      <protection hidden="1"/>
    </xf>
    <xf numFmtId="1" fontId="29" fillId="0" borderId="0" xfId="0" applyNumberFormat="1" applyFont="1" applyFill="1" applyAlignment="1" applyProtection="1">
      <alignment horizontal="center"/>
      <protection hidden="1"/>
    </xf>
    <xf numFmtId="1" fontId="26" fillId="25" borderId="31" xfId="0" applyNumberFormat="1" applyFont="1" applyFill="1" applyBorder="1" applyAlignment="1" applyProtection="1">
      <alignment horizontal="center" wrapText="1"/>
      <protection hidden="1"/>
    </xf>
    <xf numFmtId="1" fontId="0" fillId="0" borderId="19" xfId="0" applyNumberFormat="1" applyBorder="1" applyAlignment="1" applyProtection="1">
      <alignment horizontal="center"/>
      <protection hidden="1"/>
    </xf>
    <xf numFmtId="9" fontId="28" fillId="0" borderId="0" xfId="34" applyFont="1" applyFill="1" applyAlignment="1" applyProtection="1">
      <alignment horizontal="center"/>
      <protection locked="0"/>
    </xf>
    <xf numFmtId="9" fontId="27" fillId="25" borderId="31" xfId="34" applyFont="1" applyFill="1" applyBorder="1" applyAlignment="1" applyProtection="1">
      <alignment horizontal="center" wrapText="1"/>
      <protection locked="0"/>
    </xf>
    <xf numFmtId="9" fontId="28" fillId="24" borderId="19" xfId="34" applyFont="1" applyFill="1" applyBorder="1" applyAlignment="1" applyProtection="1">
      <alignment horizontal="center"/>
      <protection locked="0"/>
    </xf>
    <xf numFmtId="0" fontId="28" fillId="0" borderId="0" xfId="0" applyFont="1" applyFill="1" applyProtection="1">
      <protection hidden="1"/>
    </xf>
    <xf numFmtId="0" fontId="30" fillId="0" borderId="0" xfId="0" applyFont="1" applyFill="1" applyProtection="1">
      <protection hidden="1"/>
    </xf>
    <xf numFmtId="2" fontId="0" fillId="0" borderId="0" xfId="0" applyNumberFormat="1" applyFill="1" applyProtection="1">
      <protection hidden="1"/>
    </xf>
    <xf numFmtId="0" fontId="23" fillId="29" borderId="19" xfId="0" applyFont="1" applyFill="1" applyBorder="1" applyAlignment="1" applyProtection="1">
      <alignment horizontal="center" wrapText="1"/>
      <protection hidden="1"/>
    </xf>
    <xf numFmtId="0" fontId="27" fillId="29" borderId="19" xfId="0" applyFont="1" applyFill="1" applyBorder="1" applyAlignment="1" applyProtection="1">
      <alignment horizontal="center"/>
      <protection hidden="1"/>
    </xf>
    <xf numFmtId="2" fontId="23" fillId="29" borderId="19" xfId="0" applyNumberFormat="1" applyFont="1" applyFill="1" applyBorder="1" applyAlignment="1" applyProtection="1">
      <alignment horizontal="center" wrapText="1"/>
      <protection hidden="1"/>
    </xf>
    <xf numFmtId="0" fontId="28" fillId="0" borderId="19" xfId="0" applyFont="1" applyFill="1" applyBorder="1" applyProtection="1">
      <protection hidden="1"/>
    </xf>
    <xf numFmtId="2" fontId="28" fillId="0" borderId="19" xfId="0" applyNumberFormat="1" applyFont="1" applyFill="1" applyBorder="1" applyAlignment="1" applyProtection="1">
      <alignment horizontal="center"/>
      <protection hidden="1"/>
    </xf>
    <xf numFmtId="2" fontId="28" fillId="0" borderId="19" xfId="31" applyNumberFormat="1" applyFont="1" applyFill="1" applyBorder="1" applyAlignment="1" applyProtection="1">
      <alignment horizontal="center"/>
      <protection hidden="1"/>
    </xf>
    <xf numFmtId="0" fontId="0" fillId="0" borderId="44" xfId="0" applyFont="1" applyFill="1" applyBorder="1" applyAlignment="1" applyProtection="1">
      <alignment horizontal="center"/>
      <protection locked="0"/>
    </xf>
    <xf numFmtId="0" fontId="23" fillId="29" borderId="19" xfId="0" applyFont="1" applyFill="1" applyBorder="1" applyAlignment="1" applyProtection="1">
      <alignment horizontal="center"/>
      <protection locked="0"/>
    </xf>
    <xf numFmtId="0" fontId="28" fillId="28" borderId="19" xfId="0" applyFont="1" applyFill="1" applyBorder="1" applyAlignment="1" applyProtection="1">
      <alignment horizontal="center"/>
      <protection locked="0"/>
    </xf>
    <xf numFmtId="0" fontId="0" fillId="0" borderId="0" xfId="0" applyFont="1" applyFill="1" applyProtection="1">
      <protection locked="0"/>
    </xf>
    <xf numFmtId="0" fontId="0" fillId="0" borderId="0" xfId="0" applyProtection="1">
      <protection hidden="1"/>
    </xf>
    <xf numFmtId="0" fontId="19" fillId="0" borderId="0" xfId="0" applyFont="1" applyAlignment="1" applyProtection="1">
      <alignment horizontal="left"/>
      <protection hidden="1"/>
    </xf>
    <xf numFmtId="0" fontId="19" fillId="0" borderId="0" xfId="0" applyFont="1" applyProtection="1">
      <protection hidden="1"/>
    </xf>
    <xf numFmtId="0" fontId="0" fillId="0" borderId="10" xfId="0" applyBorder="1" applyAlignment="1" applyProtection="1">
      <alignment horizontal="right"/>
      <protection hidden="1"/>
    </xf>
    <xf numFmtId="0" fontId="0" fillId="0" borderId="11" xfId="0" applyBorder="1" applyAlignment="1" applyProtection="1">
      <alignment horizontal="right"/>
      <protection hidden="1"/>
    </xf>
    <xf numFmtId="0" fontId="0" fillId="0" borderId="13" xfId="0" applyBorder="1" applyAlignment="1" applyProtection="1">
      <alignment horizontal="right"/>
      <protection hidden="1"/>
    </xf>
    <xf numFmtId="0" fontId="0" fillId="0" borderId="0" xfId="0" applyAlignment="1" applyProtection="1">
      <alignment horizontal="right"/>
      <protection hidden="1"/>
    </xf>
    <xf numFmtId="0" fontId="0" fillId="25" borderId="0" xfId="0" applyFill="1" applyProtection="1">
      <protection hidden="1"/>
    </xf>
    <xf numFmtId="0" fontId="0" fillId="0" borderId="0" xfId="0" applyFill="1" applyProtection="1">
      <protection hidden="1"/>
    </xf>
    <xf numFmtId="0" fontId="20" fillId="0" borderId="0" xfId="0" applyFont="1" applyFill="1" applyBorder="1" applyAlignment="1" applyProtection="1">
      <alignment horizontal="center" wrapText="1"/>
      <protection hidden="1"/>
    </xf>
    <xf numFmtId="0" fontId="21" fillId="25" borderId="0" xfId="0" applyFont="1" applyFill="1" applyAlignment="1" applyProtection="1">
      <alignment vertical="center"/>
      <protection hidden="1"/>
    </xf>
    <xf numFmtId="0" fontId="21" fillId="25" borderId="0" xfId="0" applyFont="1" applyFill="1" applyAlignment="1" applyProtection="1">
      <alignment horizontal="right" vertical="center"/>
      <protection hidden="1"/>
    </xf>
    <xf numFmtId="0" fontId="21" fillId="0" borderId="0" xfId="0" applyFont="1" applyFill="1" applyAlignment="1" applyProtection="1">
      <alignment vertical="center"/>
      <protection hidden="1"/>
    </xf>
    <xf numFmtId="10" fontId="21" fillId="0" borderId="0" xfId="34" applyNumberFormat="1" applyFont="1" applyFill="1" applyBorder="1" applyAlignment="1" applyProtection="1">
      <alignment vertical="center"/>
      <protection hidden="1"/>
    </xf>
    <xf numFmtId="0" fontId="0" fillId="0" borderId="0" xfId="0" applyBorder="1" applyProtection="1">
      <protection hidden="1"/>
    </xf>
    <xf numFmtId="165" fontId="21" fillId="26" borderId="15" xfId="42" applyNumberFormat="1" applyFont="1" applyFill="1" applyBorder="1" applyAlignment="1" applyProtection="1">
      <alignment horizontal="right" vertical="center"/>
      <protection hidden="1"/>
    </xf>
    <xf numFmtId="0" fontId="22" fillId="25" borderId="0" xfId="0" applyFont="1" applyFill="1" applyAlignment="1" applyProtection="1">
      <alignment horizontal="center" wrapText="1"/>
      <protection hidden="1"/>
    </xf>
    <xf numFmtId="0" fontId="22" fillId="0" borderId="0" xfId="0" applyFont="1" applyFill="1" applyAlignment="1" applyProtection="1">
      <alignment horizontal="center" wrapText="1"/>
      <protection hidden="1"/>
    </xf>
    <xf numFmtId="0" fontId="0" fillId="0" borderId="0" xfId="0" applyFill="1" applyBorder="1" applyProtection="1">
      <protection hidden="1"/>
    </xf>
    <xf numFmtId="0" fontId="0" fillId="0" borderId="45" xfId="0" applyBorder="1" applyAlignment="1" applyProtection="1">
      <alignment horizontal="center"/>
      <protection hidden="1"/>
    </xf>
    <xf numFmtId="0" fontId="0" fillId="0" borderId="19" xfId="0" applyBorder="1" applyAlignment="1">
      <alignment horizontal="center"/>
    </xf>
    <xf numFmtId="44" fontId="5" fillId="0" borderId="0" xfId="42" applyAlignment="1" applyProtection="1">
      <alignment horizontal="center"/>
      <protection hidden="1"/>
    </xf>
    <xf numFmtId="4" fontId="0" fillId="0" borderId="0" xfId="0" applyNumberFormat="1" applyAlignment="1" applyProtection="1">
      <alignment horizontal="center"/>
      <protection hidden="1"/>
    </xf>
    <xf numFmtId="44" fontId="21" fillId="26" borderId="15" xfId="42" applyNumberFormat="1" applyFont="1" applyFill="1" applyBorder="1" applyAlignment="1" applyProtection="1">
      <alignment horizontal="right" vertical="center"/>
      <protection hidden="1"/>
    </xf>
    <xf numFmtId="0" fontId="31" fillId="0" borderId="0" xfId="0" applyFont="1" applyAlignment="1" applyProtection="1">
      <alignment horizontal="center"/>
      <protection hidden="1"/>
    </xf>
    <xf numFmtId="0" fontId="27" fillId="0" borderId="0" xfId="0" applyFont="1" applyAlignment="1" applyProtection="1">
      <alignment horizontal="center"/>
      <protection hidden="1"/>
    </xf>
    <xf numFmtId="0" fontId="32" fillId="0" borderId="0" xfId="0" applyFont="1" applyAlignment="1" applyProtection="1">
      <alignment vertical="center"/>
      <protection hidden="1"/>
    </xf>
    <xf numFmtId="0" fontId="28" fillId="0" borderId="0" xfId="0" applyFont="1" applyAlignment="1" applyProtection="1">
      <alignment horizontal="justify" vertical="top" wrapText="1"/>
      <protection hidden="1"/>
    </xf>
    <xf numFmtId="0" fontId="28" fillId="0" borderId="0" xfId="0" applyFont="1" applyProtection="1">
      <protection hidden="1"/>
    </xf>
    <xf numFmtId="0" fontId="34" fillId="0" borderId="0" xfId="0" applyFont="1" applyProtection="1">
      <protection hidden="1"/>
    </xf>
    <xf numFmtId="0" fontId="19" fillId="0" borderId="0" xfId="0" applyFont="1" applyAlignment="1" applyProtection="1">
      <alignment horizontal="left"/>
      <protection hidden="1"/>
    </xf>
    <xf numFmtId="0" fontId="0" fillId="0" borderId="16" xfId="0" applyBorder="1" applyAlignment="1" applyProtection="1">
      <alignment horizontal="right"/>
      <protection hidden="1"/>
    </xf>
    <xf numFmtId="0" fontId="0" fillId="0" borderId="21" xfId="0" applyBorder="1" applyAlignment="1" applyProtection="1">
      <alignment horizontal="right"/>
      <protection hidden="1"/>
    </xf>
    <xf numFmtId="49" fontId="0" fillId="24" borderId="36" xfId="0" applyNumberFormat="1" applyFill="1" applyBorder="1" applyAlignment="1" applyProtection="1">
      <alignment horizontal="justify" wrapText="1"/>
      <protection locked="0"/>
    </xf>
    <xf numFmtId="49" fontId="0" fillId="24" borderId="12" xfId="0" applyNumberFormat="1" applyFill="1" applyBorder="1" applyAlignment="1" applyProtection="1">
      <alignment horizontal="justify" wrapText="1"/>
      <protection locked="0"/>
    </xf>
    <xf numFmtId="0" fontId="19" fillId="25" borderId="0" xfId="0" applyFont="1" applyFill="1" applyAlignment="1" applyProtection="1">
      <alignment horizontal="left" wrapText="1"/>
      <protection hidden="1"/>
    </xf>
    <xf numFmtId="0" fontId="0" fillId="25" borderId="0" xfId="0" applyFill="1" applyAlignment="1" applyProtection="1">
      <alignment horizontal="left" wrapText="1"/>
      <protection hidden="1"/>
    </xf>
    <xf numFmtId="49" fontId="0" fillId="24" borderId="32" xfId="0" applyNumberFormat="1" applyFill="1" applyBorder="1" applyAlignment="1" applyProtection="1">
      <alignment horizontal="left"/>
      <protection locked="0"/>
    </xf>
    <xf numFmtId="49" fontId="0" fillId="24" borderId="36" xfId="0" applyNumberFormat="1" applyFill="1" applyBorder="1" applyAlignment="1" applyProtection="1">
      <alignment horizontal="left"/>
      <protection locked="0"/>
    </xf>
    <xf numFmtId="49" fontId="0" fillId="24" borderId="19" xfId="0" applyNumberFormat="1" applyFill="1" applyBorder="1" applyAlignment="1" applyProtection="1">
      <alignment horizontal="left"/>
      <protection locked="0"/>
    </xf>
    <xf numFmtId="49" fontId="0" fillId="24" borderId="12" xfId="0" applyNumberFormat="1" applyFill="1" applyBorder="1" applyAlignment="1" applyProtection="1">
      <alignment horizontal="left"/>
      <protection locked="0"/>
    </xf>
    <xf numFmtId="49" fontId="0" fillId="24" borderId="33" xfId="0" applyNumberFormat="1" applyFill="1" applyBorder="1" applyAlignment="1" applyProtection="1">
      <alignment horizontal="left"/>
      <protection locked="0"/>
    </xf>
    <xf numFmtId="49" fontId="0" fillId="24" borderId="34" xfId="0" applyNumberFormat="1" applyFill="1" applyBorder="1" applyAlignment="1" applyProtection="1">
      <alignment horizontal="left"/>
      <protection locked="0"/>
    </xf>
    <xf numFmtId="49" fontId="0" fillId="24" borderId="35" xfId="0" applyNumberFormat="1" applyFill="1" applyBorder="1" applyAlignment="1" applyProtection="1">
      <alignment horizontal="left"/>
      <protection locked="0"/>
    </xf>
    <xf numFmtId="0" fontId="7" fillId="0" borderId="24" xfId="0" applyFont="1" applyBorder="1" applyAlignment="1" applyProtection="1">
      <alignment horizontal="center"/>
      <protection hidden="1"/>
    </xf>
    <xf numFmtId="0" fontId="7" fillId="0" borderId="25" xfId="0" applyFont="1" applyBorder="1" applyAlignment="1" applyProtection="1">
      <alignment horizontal="center"/>
      <protection hidden="1"/>
    </xf>
    <xf numFmtId="0" fontId="7" fillId="0" borderId="26" xfId="0" applyFont="1" applyBorder="1" applyAlignment="1" applyProtection="1">
      <alignment horizontal="center"/>
      <protection hidden="1"/>
    </xf>
    <xf numFmtId="0" fontId="23" fillId="0" borderId="27" xfId="0" applyFont="1" applyBorder="1" applyAlignment="1" applyProtection="1">
      <alignment horizontal="center" vertical="top"/>
      <protection hidden="1"/>
    </xf>
    <xf numFmtId="0" fontId="23" fillId="0" borderId="28" xfId="0" applyFont="1" applyBorder="1" applyAlignment="1" applyProtection="1">
      <alignment horizontal="center" vertical="top"/>
      <protection hidden="1"/>
    </xf>
    <xf numFmtId="0" fontId="23" fillId="0" borderId="29" xfId="0" applyFont="1" applyBorder="1" applyAlignment="1" applyProtection="1">
      <alignment horizontal="center" vertical="top"/>
      <protection hidden="1"/>
    </xf>
    <xf numFmtId="0" fontId="23" fillId="0" borderId="30" xfId="0" applyFont="1" applyBorder="1" applyAlignment="1" applyProtection="1">
      <alignment horizontal="center" vertical="top"/>
      <protection hidden="1"/>
    </xf>
    <xf numFmtId="0" fontId="25" fillId="26" borderId="31" xfId="0" applyFont="1" applyFill="1" applyBorder="1" applyAlignment="1" applyProtection="1">
      <alignment horizontal="center" vertical="top" wrapText="1"/>
      <protection hidden="1"/>
    </xf>
    <xf numFmtId="0" fontId="25" fillId="26" borderId="37" xfId="0" applyFont="1" applyFill="1" applyBorder="1" applyAlignment="1" applyProtection="1">
      <alignment horizontal="center" vertical="top" wrapText="1"/>
      <protection hidden="1"/>
    </xf>
    <xf numFmtId="10" fontId="25" fillId="0" borderId="38" xfId="0" applyNumberFormat="1" applyFont="1" applyBorder="1" applyAlignment="1" applyProtection="1">
      <alignment horizontal="center" vertical="top"/>
      <protection hidden="1"/>
    </xf>
    <xf numFmtId="10" fontId="25" fillId="0" borderId="39" xfId="0" applyNumberFormat="1" applyFont="1" applyBorder="1" applyAlignment="1" applyProtection="1">
      <alignment horizontal="center" vertical="top"/>
      <protection hidden="1"/>
    </xf>
    <xf numFmtId="0" fontId="19" fillId="0" borderId="0" xfId="0" applyFont="1" applyAlignment="1">
      <alignment horizontal="left"/>
    </xf>
    <xf numFmtId="0" fontId="25" fillId="0" borderId="40" xfId="0" applyFont="1" applyFill="1" applyBorder="1" applyAlignment="1" applyProtection="1">
      <alignment horizontal="center" vertical="top"/>
      <protection hidden="1"/>
    </xf>
    <xf numFmtId="0" fontId="25" fillId="0" borderId="41" xfId="0" applyFont="1" applyFill="1" applyBorder="1" applyAlignment="1" applyProtection="1">
      <alignment horizontal="center" vertical="top"/>
      <protection hidden="1"/>
    </xf>
    <xf numFmtId="0" fontId="25" fillId="0" borderId="42" xfId="0" applyFont="1" applyFill="1" applyBorder="1" applyAlignment="1" applyProtection="1">
      <alignment horizontal="center" vertical="top"/>
      <protection hidden="1"/>
    </xf>
    <xf numFmtId="0" fontId="24" fillId="0" borderId="0" xfId="0" applyFont="1" applyAlignment="1" applyProtection="1">
      <alignment horizontal="center"/>
      <protection hidden="1"/>
    </xf>
    <xf numFmtId="0" fontId="25" fillId="0" borderId="38" xfId="0" applyFont="1" applyBorder="1" applyAlignment="1" applyProtection="1">
      <alignment horizontal="center" vertical="top"/>
      <protection hidden="1"/>
    </xf>
    <xf numFmtId="0" fontId="25" fillId="0" borderId="39" xfId="0" applyFont="1" applyBorder="1" applyAlignment="1" applyProtection="1">
      <alignment horizontal="center" vertical="top"/>
      <protection hidden="1"/>
    </xf>
    <xf numFmtId="0" fontId="25" fillId="0" borderId="43" xfId="0" applyFont="1" applyBorder="1" applyAlignment="1" applyProtection="1">
      <alignment horizontal="center" vertical="top"/>
      <protection hidden="1"/>
    </xf>
    <xf numFmtId="0" fontId="25" fillId="0" borderId="42" xfId="0" applyFont="1" applyBorder="1" applyAlignment="1" applyProtection="1">
      <alignment horizontal="center" vertical="top"/>
      <protection hidden="1"/>
    </xf>
  </cellXfs>
  <cellStyles count="45">
    <cellStyle name="20% - Akzent1" xfId="1"/>
    <cellStyle name="20% - Akzent2" xfId="2"/>
    <cellStyle name="20% - Akzent3" xfId="3"/>
    <cellStyle name="20% - Akzent4" xfId="4"/>
    <cellStyle name="20% - Akzent5" xfId="5"/>
    <cellStyle name="20% - Akzent6" xfId="6"/>
    <cellStyle name="40% - Akzent1" xfId="7"/>
    <cellStyle name="40% - Akzent2" xfId="8"/>
    <cellStyle name="40% - Akzent3" xfId="9"/>
    <cellStyle name="40% - Akzent4" xfId="10"/>
    <cellStyle name="40% - Akzent5" xfId="11"/>
    <cellStyle name="40% - Akzent6" xfId="12"/>
    <cellStyle name="60% - Akzent1" xfId="13"/>
    <cellStyle name="60% - Akzent2" xfId="14"/>
    <cellStyle name="60% - Akzent3" xfId="15"/>
    <cellStyle name="60% - Akzent4" xfId="16"/>
    <cellStyle name="60% - Akzent5" xfId="17"/>
    <cellStyle name="60% - Akzent6" xfId="18"/>
    <cellStyle name="Akzent1" xfId="19" builtinId="29" customBuiltin="1"/>
    <cellStyle name="Akzent2" xfId="20" builtinId="33" customBuiltin="1"/>
    <cellStyle name="Akzent3" xfId="21" builtinId="37" customBuiltin="1"/>
    <cellStyle name="Akzent4" xfId="22" builtinId="41" customBuiltin="1"/>
    <cellStyle name="Akzent5" xfId="23" builtinId="45" customBuiltin="1"/>
    <cellStyle name="Akzent6" xfId="24" builtinId="49" customBuiltin="1"/>
    <cellStyle name="Ausgabe" xfId="25" builtinId="21" customBuiltin="1"/>
    <cellStyle name="Berechnung" xfId="26" builtinId="22" customBuiltin="1"/>
    <cellStyle name="Eingabe" xfId="27" builtinId="20" customBuiltin="1"/>
    <cellStyle name="Ergebnis" xfId="28" builtinId="25" customBuiltin="1"/>
    <cellStyle name="Erklärender Text" xfId="29" builtinId="53" customBuiltin="1"/>
    <cellStyle name="Gut" xfId="30" builtinId="26" customBuiltin="1"/>
    <cellStyle name="Komma" xfId="31" builtinId="3"/>
    <cellStyle name="Neutral" xfId="32" builtinId="28" customBuiltin="1"/>
    <cellStyle name="Notiz" xfId="33" builtinId="10" customBuiltin="1"/>
    <cellStyle name="Prozent" xfId="34" builtinId="5"/>
    <cellStyle name="Schlecht" xfId="35" builtinId="27" customBuiltin="1"/>
    <cellStyle name="Standard" xfId="0" builtinId="0"/>
    <cellStyle name="Überschrift" xfId="36" builtinId="15" customBuiltin="1"/>
    <cellStyle name="Überschrift 1" xfId="37" builtinId="16" customBuiltin="1"/>
    <cellStyle name="Überschrift 2" xfId="38" builtinId="17" customBuiltin="1"/>
    <cellStyle name="Überschrift 3" xfId="39" builtinId="18" customBuiltin="1"/>
    <cellStyle name="Überschrift 4" xfId="40" builtinId="19" customBuiltin="1"/>
    <cellStyle name="Verknüpfte Zelle" xfId="41" builtinId="24" customBuiltin="1"/>
    <cellStyle name="Währung" xfId="42" builtinId="4"/>
    <cellStyle name="Warnender Text" xfId="43" builtinId="11" customBuiltin="1"/>
    <cellStyle name="Zelle überprüfen" xfId="44" builtinId="23"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6"/>
  <sheetViews>
    <sheetView workbookViewId="0"/>
  </sheetViews>
  <sheetFormatPr baseColWidth="10" defaultRowHeight="12.75" x14ac:dyDescent="0.2"/>
  <cols>
    <col min="1" max="1" width="89" style="96" customWidth="1"/>
  </cols>
  <sheetData>
    <row r="1" spans="1:2" ht="15" x14ac:dyDescent="0.2">
      <c r="A1" s="92" t="s">
        <v>0</v>
      </c>
    </row>
    <row r="2" spans="1:2" x14ac:dyDescent="0.2">
      <c r="A2" s="93" t="s">
        <v>1</v>
      </c>
      <c r="B2" s="1"/>
    </row>
    <row r="3" spans="1:2" x14ac:dyDescent="0.2">
      <c r="A3" s="93"/>
      <c r="B3" s="1"/>
    </row>
    <row r="4" spans="1:2" ht="24" customHeight="1" x14ac:dyDescent="0.2">
      <c r="A4" s="94" t="s">
        <v>67</v>
      </c>
    </row>
    <row r="5" spans="1:2" ht="51" x14ac:dyDescent="0.2">
      <c r="A5" s="95" t="s">
        <v>68</v>
      </c>
    </row>
    <row r="6" spans="1:2" x14ac:dyDescent="0.2">
      <c r="A6" s="95"/>
    </row>
    <row r="7" spans="1:2" ht="55.5" customHeight="1" x14ac:dyDescent="0.2">
      <c r="A7" s="95" t="s">
        <v>234</v>
      </c>
    </row>
    <row r="8" spans="1:2" x14ac:dyDescent="0.2">
      <c r="A8" s="95"/>
    </row>
    <row r="9" spans="1:2" ht="133.5" x14ac:dyDescent="0.2">
      <c r="A9" s="95" t="s">
        <v>235</v>
      </c>
    </row>
    <row r="10" spans="1:2" x14ac:dyDescent="0.2">
      <c r="A10" s="95"/>
    </row>
    <row r="11" spans="1:2" ht="38.25" x14ac:dyDescent="0.2">
      <c r="A11" s="95" t="s">
        <v>70</v>
      </c>
    </row>
    <row r="13" spans="1:2" x14ac:dyDescent="0.2">
      <c r="A13" s="95"/>
    </row>
    <row r="14" spans="1:2" x14ac:dyDescent="0.2">
      <c r="A14" s="95"/>
    </row>
    <row r="15" spans="1:2" x14ac:dyDescent="0.2">
      <c r="A15" s="95" t="s">
        <v>37</v>
      </c>
    </row>
    <row r="16" spans="1:2" x14ac:dyDescent="0.2">
      <c r="A16" s="97"/>
    </row>
  </sheetData>
  <sheetProtection sheet="1" objects="1" scenarios="1"/>
  <phoneticPr fontId="0" type="noConversion"/>
  <printOptions horizontalCentered="1"/>
  <pageMargins left="0.70866141732283472" right="0.70866141732283472" top="0.78740157480314965" bottom="0.78740157480314965" header="0.31496062992125984" footer="0.31496062992125984"/>
  <pageSetup paperSize="9" orientation="portrait" r:id="rId1"/>
  <headerFooter alignWithMargins="0">
    <oddHeader>&amp;C&amp;F</oddHeader>
    <oddFooter>&amp;C&amp;A&amp;RSeite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5"/>
  <sheetViews>
    <sheetView workbookViewId="0">
      <selection activeCell="H19" sqref="H19"/>
    </sheetView>
  </sheetViews>
  <sheetFormatPr baseColWidth="10" defaultRowHeight="12.75" x14ac:dyDescent="0.2"/>
  <cols>
    <col min="1" max="1" width="1.7109375" style="2" customWidth="1"/>
    <col min="2" max="2" width="21.42578125" style="6" bestFit="1" customWidth="1"/>
    <col min="3" max="3" width="57.42578125" customWidth="1"/>
  </cols>
  <sheetData>
    <row r="1" spans="1:11" ht="13.5" thickBot="1" x14ac:dyDescent="0.25">
      <c r="A1" s="98" t="s">
        <v>2</v>
      </c>
      <c r="B1" s="98"/>
      <c r="C1" s="98"/>
      <c r="D1" s="68"/>
      <c r="E1" s="98" t="s">
        <v>3</v>
      </c>
      <c r="F1" s="98"/>
      <c r="G1" s="69"/>
      <c r="H1" s="68"/>
      <c r="I1" s="68"/>
      <c r="J1" s="68"/>
      <c r="K1" s="68"/>
    </row>
    <row r="2" spans="1:11" x14ac:dyDescent="0.2">
      <c r="A2" s="70"/>
      <c r="B2" s="99" t="s">
        <v>4</v>
      </c>
      <c r="C2" s="101"/>
      <c r="D2" s="68"/>
      <c r="E2" s="70"/>
      <c r="F2" s="71" t="s">
        <v>5</v>
      </c>
      <c r="G2" s="105"/>
      <c r="H2" s="105"/>
      <c r="I2" s="105"/>
      <c r="J2" s="105"/>
      <c r="K2" s="106"/>
    </row>
    <row r="3" spans="1:11" x14ac:dyDescent="0.2">
      <c r="A3" s="70"/>
      <c r="B3" s="100"/>
      <c r="C3" s="102"/>
      <c r="D3" s="68"/>
      <c r="E3" s="70"/>
      <c r="F3" s="72" t="s">
        <v>6</v>
      </c>
      <c r="G3" s="107"/>
      <c r="H3" s="107"/>
      <c r="I3" s="107"/>
      <c r="J3" s="107"/>
      <c r="K3" s="108"/>
    </row>
    <row r="4" spans="1:11" x14ac:dyDescent="0.2">
      <c r="A4" s="70"/>
      <c r="B4" s="72" t="s">
        <v>7</v>
      </c>
      <c r="C4" s="3"/>
      <c r="D4" s="68"/>
      <c r="E4" s="70"/>
      <c r="F4" s="72" t="s">
        <v>8</v>
      </c>
      <c r="G4" s="107"/>
      <c r="H4" s="107"/>
      <c r="I4" s="107"/>
      <c r="J4" s="107"/>
      <c r="K4" s="108"/>
    </row>
    <row r="5" spans="1:11" x14ac:dyDescent="0.2">
      <c r="A5" s="70"/>
      <c r="B5" s="72" t="s">
        <v>9</v>
      </c>
      <c r="C5" s="4"/>
      <c r="D5" s="68"/>
      <c r="E5" s="70"/>
      <c r="F5" s="72" t="s">
        <v>10</v>
      </c>
      <c r="G5" s="107"/>
      <c r="H5" s="107"/>
      <c r="I5" s="107"/>
      <c r="J5" s="107"/>
      <c r="K5" s="108"/>
    </row>
    <row r="6" spans="1:11" x14ac:dyDescent="0.2">
      <c r="A6" s="70"/>
      <c r="B6" s="72" t="s">
        <v>11</v>
      </c>
      <c r="C6" s="3"/>
      <c r="D6" s="68"/>
      <c r="E6" s="70"/>
      <c r="F6" s="72" t="s">
        <v>12</v>
      </c>
      <c r="G6" s="107"/>
      <c r="H6" s="107"/>
      <c r="I6" s="107"/>
      <c r="J6" s="107"/>
      <c r="K6" s="108"/>
    </row>
    <row r="7" spans="1:11" ht="13.5" thickBot="1" x14ac:dyDescent="0.25">
      <c r="A7" s="70"/>
      <c r="B7" s="72" t="s">
        <v>10</v>
      </c>
      <c r="C7" s="3"/>
      <c r="D7" s="68"/>
      <c r="E7" s="70"/>
      <c r="F7" s="73" t="s">
        <v>13</v>
      </c>
      <c r="G7" s="109"/>
      <c r="H7" s="110"/>
      <c r="I7" s="110"/>
      <c r="J7" s="110"/>
      <c r="K7" s="111"/>
    </row>
    <row r="8" spans="1:11" x14ac:dyDescent="0.2">
      <c r="A8" s="70"/>
      <c r="B8" s="72" t="s">
        <v>12</v>
      </c>
      <c r="C8" s="3"/>
      <c r="D8" s="68"/>
      <c r="E8" s="68"/>
      <c r="F8" s="68"/>
      <c r="G8" s="68"/>
      <c r="H8" s="68"/>
      <c r="I8" s="68"/>
      <c r="J8" s="68"/>
      <c r="K8" s="68"/>
    </row>
    <row r="9" spans="1:11" ht="13.5" thickBot="1" x14ac:dyDescent="0.25">
      <c r="A9" s="70"/>
      <c r="B9" s="73" t="s">
        <v>13</v>
      </c>
      <c r="C9" s="5"/>
      <c r="D9" s="68"/>
      <c r="E9" s="68"/>
      <c r="F9" s="68"/>
      <c r="G9" s="68"/>
      <c r="H9" s="68"/>
      <c r="I9" s="68"/>
      <c r="J9" s="68"/>
      <c r="K9" s="68"/>
    </row>
    <row r="10" spans="1:11" ht="46.9" customHeight="1" x14ac:dyDescent="0.2">
      <c r="A10" s="70"/>
      <c r="B10" s="74"/>
      <c r="C10" s="68"/>
      <c r="D10" s="68"/>
      <c r="E10" s="68"/>
      <c r="F10" s="68"/>
      <c r="G10" s="68"/>
      <c r="H10" s="68"/>
      <c r="I10" s="68"/>
      <c r="J10" s="68"/>
      <c r="K10" s="68"/>
    </row>
    <row r="11" spans="1:11" ht="13.5" thickBot="1" x14ac:dyDescent="0.25">
      <c r="A11" s="103" t="s">
        <v>81</v>
      </c>
      <c r="B11" s="103"/>
      <c r="C11" s="103"/>
      <c r="D11" s="75"/>
      <c r="E11" s="75"/>
      <c r="F11" s="104"/>
      <c r="G11" s="104"/>
      <c r="H11" s="104"/>
      <c r="I11" s="76"/>
      <c r="J11" s="77"/>
      <c r="K11" s="76"/>
    </row>
    <row r="12" spans="1:11" s="7" customFormat="1" ht="30" customHeight="1" thickBot="1" x14ac:dyDescent="0.25">
      <c r="A12" s="78"/>
      <c r="B12" s="79"/>
      <c r="C12" s="91" t="e">
        <f>SUM(Raumbuch!R91)</f>
        <v>#DIV/0!</v>
      </c>
      <c r="D12" s="78"/>
      <c r="E12" s="78"/>
      <c r="F12" s="104"/>
      <c r="G12" s="104"/>
      <c r="H12" s="104"/>
      <c r="I12" s="80"/>
      <c r="J12" s="81"/>
      <c r="K12" s="80"/>
    </row>
    <row r="13" spans="1:11" ht="26.25" customHeight="1" x14ac:dyDescent="0.2">
      <c r="A13" s="70"/>
      <c r="B13" s="74"/>
      <c r="C13" s="68"/>
      <c r="D13" s="68"/>
      <c r="E13" s="68"/>
      <c r="F13" s="68"/>
      <c r="G13" s="68"/>
      <c r="H13" s="68"/>
      <c r="I13" s="68"/>
      <c r="J13" s="82"/>
      <c r="K13" s="68"/>
    </row>
    <row r="14" spans="1:11" x14ac:dyDescent="0.2">
      <c r="A14" s="70"/>
      <c r="B14" s="74"/>
      <c r="C14" s="68"/>
      <c r="D14" s="68"/>
      <c r="E14" s="68"/>
      <c r="F14" s="68"/>
      <c r="G14" s="68"/>
      <c r="H14" s="68"/>
      <c r="I14" s="76"/>
      <c r="J14" s="76"/>
      <c r="K14" s="76"/>
    </row>
    <row r="15" spans="1:11" ht="13.5" thickBot="1" x14ac:dyDescent="0.25">
      <c r="A15" s="103" t="s">
        <v>14</v>
      </c>
      <c r="B15" s="103"/>
      <c r="C15" s="103"/>
      <c r="D15" s="75"/>
      <c r="E15" s="75"/>
      <c r="F15" s="75"/>
      <c r="G15" s="75"/>
      <c r="H15" s="75"/>
      <c r="I15" s="76"/>
      <c r="J15" s="76"/>
      <c r="K15" s="76"/>
    </row>
    <row r="16" spans="1:11" s="7" customFormat="1" ht="30" customHeight="1" thickBot="1" x14ac:dyDescent="0.25">
      <c r="A16" s="78"/>
      <c r="B16" s="79"/>
      <c r="C16" s="83" t="e">
        <f>C12*1.19</f>
        <v>#DIV/0!</v>
      </c>
      <c r="D16" s="78"/>
      <c r="E16" s="78"/>
      <c r="F16" s="78"/>
      <c r="G16" s="78"/>
      <c r="H16" s="78"/>
      <c r="I16" s="80"/>
      <c r="J16" s="80"/>
      <c r="K16" s="80"/>
    </row>
    <row r="17" spans="1:11" ht="35.25" customHeight="1" x14ac:dyDescent="0.2">
      <c r="A17" s="70"/>
      <c r="B17" s="74"/>
      <c r="C17" s="68"/>
      <c r="D17" s="68"/>
      <c r="E17" s="68"/>
      <c r="F17" s="68"/>
      <c r="G17" s="68"/>
      <c r="H17" s="68"/>
      <c r="I17" s="68"/>
      <c r="J17" s="68"/>
      <c r="K17" s="68"/>
    </row>
    <row r="18" spans="1:11" ht="29.45" customHeight="1" thickBot="1" x14ac:dyDescent="0.25">
      <c r="A18" s="103" t="s">
        <v>15</v>
      </c>
      <c r="B18" s="103"/>
      <c r="C18" s="103"/>
      <c r="D18" s="75"/>
      <c r="E18" s="75"/>
      <c r="F18" s="75"/>
      <c r="G18" s="75"/>
      <c r="H18" s="84" t="s">
        <v>16</v>
      </c>
      <c r="I18" s="76"/>
      <c r="J18" s="85"/>
      <c r="K18" s="76"/>
    </row>
    <row r="19" spans="1:11" s="7" customFormat="1" ht="31.5" customHeight="1" thickBot="1" x14ac:dyDescent="0.25">
      <c r="A19" s="78"/>
      <c r="B19" s="79"/>
      <c r="C19" s="32"/>
      <c r="D19" s="78"/>
      <c r="E19" s="78"/>
      <c r="F19" s="78"/>
      <c r="G19" s="78"/>
      <c r="H19" s="8"/>
      <c r="I19" s="76"/>
      <c r="J19" s="81"/>
      <c r="K19" s="80"/>
    </row>
    <row r="20" spans="1:11" x14ac:dyDescent="0.2">
      <c r="A20" s="70"/>
      <c r="B20" s="74"/>
      <c r="C20" s="68"/>
      <c r="D20" s="68"/>
      <c r="E20" s="68"/>
      <c r="F20" s="68"/>
      <c r="G20" s="68"/>
      <c r="H20" s="68"/>
      <c r="I20" s="68"/>
      <c r="J20" s="82"/>
      <c r="K20" s="68"/>
    </row>
    <row r="21" spans="1:11" ht="28.9" customHeight="1" thickBot="1" x14ac:dyDescent="0.25">
      <c r="A21" s="103" t="s">
        <v>17</v>
      </c>
      <c r="B21" s="103"/>
      <c r="C21" s="103"/>
      <c r="D21" s="75"/>
      <c r="E21" s="75"/>
      <c r="F21" s="75"/>
      <c r="G21" s="75"/>
      <c r="H21" s="84" t="s">
        <v>16</v>
      </c>
      <c r="I21" s="76"/>
      <c r="J21" s="86"/>
      <c r="K21" s="76"/>
    </row>
    <row r="22" spans="1:11" s="7" customFormat="1" ht="30" customHeight="1" thickBot="1" x14ac:dyDescent="0.25">
      <c r="A22" s="78"/>
      <c r="B22" s="79"/>
      <c r="C22" s="32"/>
      <c r="D22" s="78"/>
      <c r="E22" s="78"/>
      <c r="F22" s="78"/>
      <c r="G22" s="78"/>
      <c r="H22" s="9"/>
      <c r="I22" s="76"/>
      <c r="J22" s="81"/>
      <c r="K22" s="80"/>
    </row>
    <row r="23" spans="1:11" x14ac:dyDescent="0.2">
      <c r="A23" s="70"/>
      <c r="B23" s="74"/>
      <c r="C23" s="68"/>
      <c r="D23" s="68"/>
      <c r="E23" s="68"/>
      <c r="F23" s="68"/>
      <c r="G23" s="68"/>
      <c r="H23" s="68"/>
      <c r="I23" s="68"/>
      <c r="J23" s="82"/>
      <c r="K23" s="68"/>
    </row>
    <row r="24" spans="1:11" ht="29.45" customHeight="1" thickBot="1" x14ac:dyDescent="0.25">
      <c r="A24" s="103" t="s">
        <v>18</v>
      </c>
      <c r="B24" s="103"/>
      <c r="C24" s="103"/>
      <c r="D24" s="75"/>
      <c r="E24" s="75"/>
      <c r="F24" s="75"/>
      <c r="G24" s="75"/>
      <c r="H24" s="84" t="s">
        <v>16</v>
      </c>
      <c r="I24" s="76"/>
      <c r="J24" s="86"/>
      <c r="K24" s="76"/>
    </row>
    <row r="25" spans="1:11" s="7" customFormat="1" ht="30" customHeight="1" thickBot="1" x14ac:dyDescent="0.25">
      <c r="A25" s="78"/>
      <c r="B25" s="79"/>
      <c r="C25" s="32"/>
      <c r="D25" s="78"/>
      <c r="E25" s="78"/>
      <c r="F25" s="78"/>
      <c r="G25" s="78"/>
      <c r="H25" s="9"/>
      <c r="I25" s="76"/>
      <c r="J25" s="81"/>
      <c r="K25" s="80"/>
    </row>
  </sheetData>
  <sheetProtection algorithmName="SHA-512" hashValue="OHMPhQaCXQBBbM68vl2MHylBt2jd4MayDHinGIJK+CkCZTgEx0TFcRhA2/y0pPzp/bTg6K/4w+T8ttv7CuFS5w==" saltValue="ToNtJHzVU6KzqtaYt8SjLA==" spinCount="100000" sheet="1" objects="1" scenarios="1"/>
  <mergeCells count="16">
    <mergeCell ref="A1:C1"/>
    <mergeCell ref="E1:F1"/>
    <mergeCell ref="B2:B3"/>
    <mergeCell ref="C2:C3"/>
    <mergeCell ref="A24:C24"/>
    <mergeCell ref="A11:C11"/>
    <mergeCell ref="F11:H12"/>
    <mergeCell ref="G2:K2"/>
    <mergeCell ref="G3:K3"/>
    <mergeCell ref="G4:K4"/>
    <mergeCell ref="G5:K5"/>
    <mergeCell ref="G6:K6"/>
    <mergeCell ref="G7:K7"/>
    <mergeCell ref="A15:C15"/>
    <mergeCell ref="A18:C18"/>
    <mergeCell ref="A21:C21"/>
  </mergeCells>
  <phoneticPr fontId="0" type="noConversion"/>
  <printOptions horizontalCentered="1"/>
  <pageMargins left="0.70866141732283472" right="0.70866141732283472" top="0.78740157480314965" bottom="0.78740157480314965" header="0.31496062992125984" footer="0.31496062992125984"/>
  <pageSetup paperSize="9" scale="71" orientation="landscape" r:id="rId1"/>
  <headerFooter alignWithMargins="0">
    <oddHeader>&amp;C&amp;F</oddHeader>
    <oddFooter>&amp;C&amp;A&amp;RSeite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93"/>
  <sheetViews>
    <sheetView tabSelected="1" topLeftCell="C1" zoomScale="90" zoomScaleNormal="90" workbookViewId="0">
      <selection activeCell="C1" sqref="C1"/>
    </sheetView>
  </sheetViews>
  <sheetFormatPr baseColWidth="10" defaultColWidth="11.5703125" defaultRowHeight="24.95" customHeight="1" x14ac:dyDescent="0.2"/>
  <cols>
    <col min="1" max="1" width="46.42578125" style="34" bestFit="1" customWidth="1"/>
    <col min="2" max="2" width="27.140625" style="34" customWidth="1"/>
    <col min="3" max="3" width="18.5703125" style="34" customWidth="1"/>
    <col min="4" max="4" width="33.28515625" style="34" bestFit="1" customWidth="1"/>
    <col min="5" max="5" width="10.85546875" style="34" customWidth="1"/>
    <col min="6" max="6" width="21.140625" style="34" customWidth="1"/>
    <col min="7" max="7" width="15.5703125" style="35" customWidth="1"/>
    <col min="8" max="8" width="14" style="34" customWidth="1"/>
    <col min="9" max="9" width="3.5703125" style="34" customWidth="1"/>
    <col min="10" max="10" width="14" style="49" customWidth="1"/>
    <col min="11" max="11" width="20.140625" style="34" customWidth="1"/>
    <col min="12" max="12" width="13.140625" style="34" customWidth="1"/>
    <col min="13" max="13" width="12.28515625" style="52" customWidth="1"/>
    <col min="14" max="14" width="19" style="34" customWidth="1"/>
    <col min="15" max="15" width="15" style="34" customWidth="1"/>
    <col min="16" max="16" width="13.7109375" style="34" customWidth="1"/>
    <col min="17" max="18" width="17.28515625" style="37" customWidth="1"/>
    <col min="19" max="16384" width="11.5703125" style="34"/>
  </cols>
  <sheetData>
    <row r="1" spans="1:18" ht="24.95" customHeight="1" x14ac:dyDescent="0.2">
      <c r="D1" s="36" t="s">
        <v>80</v>
      </c>
      <c r="E1" s="36">
        <v>190</v>
      </c>
    </row>
    <row r="2" spans="1:18" ht="24.95" customHeight="1" thickBot="1" x14ac:dyDescent="0.25"/>
    <row r="3" spans="1:18" s="38" customFormat="1" ht="49.5" customHeight="1" x14ac:dyDescent="0.2">
      <c r="A3" s="40" t="s">
        <v>71</v>
      </c>
      <c r="B3" s="40" t="s">
        <v>19</v>
      </c>
      <c r="C3" s="40" t="s">
        <v>20</v>
      </c>
      <c r="D3" s="40" t="s">
        <v>21</v>
      </c>
      <c r="E3" s="40" t="s">
        <v>22</v>
      </c>
      <c r="F3" s="40" t="s">
        <v>23</v>
      </c>
      <c r="G3" s="48" t="s">
        <v>82</v>
      </c>
      <c r="H3" s="40" t="s">
        <v>76</v>
      </c>
      <c r="I3" s="40"/>
      <c r="J3" s="50" t="s">
        <v>77</v>
      </c>
      <c r="K3" s="40" t="s">
        <v>72</v>
      </c>
      <c r="L3" s="40" t="s">
        <v>24</v>
      </c>
      <c r="M3" s="53" t="s">
        <v>69</v>
      </c>
      <c r="N3" s="40" t="s">
        <v>75</v>
      </c>
      <c r="O3" s="41" t="s">
        <v>78</v>
      </c>
      <c r="P3" s="42" t="s">
        <v>25</v>
      </c>
      <c r="Q3" s="43" t="s">
        <v>73</v>
      </c>
      <c r="R3" s="43" t="s">
        <v>79</v>
      </c>
    </row>
    <row r="4" spans="1:18" ht="24.95" customHeight="1" x14ac:dyDescent="0.2">
      <c r="A4" s="88" t="s">
        <v>105</v>
      </c>
      <c r="B4" s="88" t="s">
        <v>106</v>
      </c>
      <c r="C4" s="88" t="s">
        <v>107</v>
      </c>
      <c r="D4" s="88" t="s">
        <v>108</v>
      </c>
      <c r="E4" s="88" t="s">
        <v>99</v>
      </c>
      <c r="F4" s="88" t="s">
        <v>109</v>
      </c>
      <c r="G4" s="88">
        <v>65.97</v>
      </c>
      <c r="H4" s="88" t="s">
        <v>110</v>
      </c>
      <c r="I4" s="87"/>
      <c r="J4" s="51">
        <f t="shared" ref="J4:J44" si="0">H4*$E$1/5</f>
        <v>190</v>
      </c>
      <c r="K4" s="44">
        <f t="shared" ref="K4:K65" si="1">G4*J4</f>
        <v>12534.3</v>
      </c>
      <c r="L4" s="33">
        <f>VLOOKUP(E4,'Raumgruppen - Leistungen'!$A$3:$D$12,4)*$M4</f>
        <v>0</v>
      </c>
      <c r="M4" s="54">
        <v>1</v>
      </c>
      <c r="N4" s="44" t="e">
        <f t="shared" ref="N4:N65" si="2">G4/L4</f>
        <v>#DIV/0!</v>
      </c>
      <c r="O4" s="45" t="e">
        <f t="shared" ref="O4:O17" si="3">N4*H4</f>
        <v>#DIV/0!</v>
      </c>
      <c r="P4" s="46" t="e">
        <f>N4*Stundenverrechnungssatz!$C$42</f>
        <v>#DIV/0!</v>
      </c>
      <c r="Q4" s="39" t="e">
        <f t="shared" ref="Q4:Q17" si="4">J4*P4</f>
        <v>#DIV/0!</v>
      </c>
      <c r="R4" s="39" t="e">
        <f t="shared" ref="R4:R17" si="5">Q4/12</f>
        <v>#DIV/0!</v>
      </c>
    </row>
    <row r="5" spans="1:18" ht="24.95" customHeight="1" x14ac:dyDescent="0.2">
      <c r="A5" s="88" t="s">
        <v>105</v>
      </c>
      <c r="B5" s="88" t="s">
        <v>106</v>
      </c>
      <c r="C5" s="88" t="s">
        <v>111</v>
      </c>
      <c r="D5" s="88" t="s">
        <v>112</v>
      </c>
      <c r="E5" s="88" t="s">
        <v>99</v>
      </c>
      <c r="F5" s="88" t="s">
        <v>109</v>
      </c>
      <c r="G5" s="88">
        <v>15.59</v>
      </c>
      <c r="H5" s="88" t="s">
        <v>110</v>
      </c>
      <c r="I5" s="87"/>
      <c r="J5" s="51">
        <f t="shared" si="0"/>
        <v>190</v>
      </c>
      <c r="K5" s="44">
        <f t="shared" si="1"/>
        <v>2962.1</v>
      </c>
      <c r="L5" s="33">
        <f>VLOOKUP(E5,'Raumgruppen - Leistungen'!$A$3:$D$12,4)*$M5</f>
        <v>0</v>
      </c>
      <c r="M5" s="54">
        <v>1</v>
      </c>
      <c r="N5" s="44" t="e">
        <f t="shared" si="2"/>
        <v>#DIV/0!</v>
      </c>
      <c r="O5" s="45" t="e">
        <f t="shared" si="3"/>
        <v>#DIV/0!</v>
      </c>
      <c r="P5" s="46" t="e">
        <f>N5*Stundenverrechnungssatz!$C$42</f>
        <v>#DIV/0!</v>
      </c>
      <c r="Q5" s="39" t="e">
        <f t="shared" si="4"/>
        <v>#DIV/0!</v>
      </c>
      <c r="R5" s="39" t="e">
        <f t="shared" si="5"/>
        <v>#DIV/0!</v>
      </c>
    </row>
    <row r="6" spans="1:18" ht="24.95" customHeight="1" x14ac:dyDescent="0.2">
      <c r="A6" s="88" t="s">
        <v>105</v>
      </c>
      <c r="B6" s="88" t="s">
        <v>106</v>
      </c>
      <c r="C6" s="88" t="s">
        <v>113</v>
      </c>
      <c r="D6" s="88" t="s">
        <v>108</v>
      </c>
      <c r="E6" s="88" t="s">
        <v>99</v>
      </c>
      <c r="F6" s="88" t="s">
        <v>109</v>
      </c>
      <c r="G6" s="88">
        <v>65.73</v>
      </c>
      <c r="H6" s="88" t="s">
        <v>110</v>
      </c>
      <c r="I6" s="87"/>
      <c r="J6" s="51">
        <f t="shared" si="0"/>
        <v>190</v>
      </c>
      <c r="K6" s="44">
        <f t="shared" si="1"/>
        <v>12488.7</v>
      </c>
      <c r="L6" s="33">
        <f>VLOOKUP(E6,'Raumgruppen - Leistungen'!$A$3:$D$12,4)*$M6</f>
        <v>0</v>
      </c>
      <c r="M6" s="54">
        <v>1</v>
      </c>
      <c r="N6" s="44" t="e">
        <f t="shared" si="2"/>
        <v>#DIV/0!</v>
      </c>
      <c r="O6" s="45" t="e">
        <f t="shared" si="3"/>
        <v>#DIV/0!</v>
      </c>
      <c r="P6" s="46" t="e">
        <f>N6*Stundenverrechnungssatz!$C$42</f>
        <v>#DIV/0!</v>
      </c>
      <c r="Q6" s="39" t="e">
        <f t="shared" si="4"/>
        <v>#DIV/0!</v>
      </c>
      <c r="R6" s="39" t="e">
        <f t="shared" si="5"/>
        <v>#DIV/0!</v>
      </c>
    </row>
    <row r="7" spans="1:18" ht="24.95" customHeight="1" x14ac:dyDescent="0.2">
      <c r="A7" s="88" t="s">
        <v>105</v>
      </c>
      <c r="B7" s="88" t="s">
        <v>106</v>
      </c>
      <c r="C7" s="88" t="s">
        <v>114</v>
      </c>
      <c r="D7" s="88" t="s">
        <v>115</v>
      </c>
      <c r="E7" s="88" t="s">
        <v>99</v>
      </c>
      <c r="F7" s="88" t="s">
        <v>109</v>
      </c>
      <c r="G7" s="88">
        <v>66.209999999999994</v>
      </c>
      <c r="H7" s="88" t="s">
        <v>110</v>
      </c>
      <c r="I7" s="87"/>
      <c r="J7" s="51">
        <f t="shared" si="0"/>
        <v>190</v>
      </c>
      <c r="K7" s="44">
        <f t="shared" si="1"/>
        <v>12579.9</v>
      </c>
      <c r="L7" s="33">
        <f>VLOOKUP(E7,'Raumgruppen - Leistungen'!$A$3:$D$12,4)*$M7</f>
        <v>0</v>
      </c>
      <c r="M7" s="54">
        <v>1</v>
      </c>
      <c r="N7" s="44" t="e">
        <f t="shared" si="2"/>
        <v>#DIV/0!</v>
      </c>
      <c r="O7" s="45" t="e">
        <f t="shared" si="3"/>
        <v>#DIV/0!</v>
      </c>
      <c r="P7" s="46" t="e">
        <f>N7*Stundenverrechnungssatz!$C$42</f>
        <v>#DIV/0!</v>
      </c>
      <c r="Q7" s="39" t="e">
        <f t="shared" si="4"/>
        <v>#DIV/0!</v>
      </c>
      <c r="R7" s="39" t="e">
        <f t="shared" si="5"/>
        <v>#DIV/0!</v>
      </c>
    </row>
    <row r="8" spans="1:18" ht="24.95" customHeight="1" x14ac:dyDescent="0.2">
      <c r="A8" s="88" t="s">
        <v>105</v>
      </c>
      <c r="B8" s="88" t="s">
        <v>106</v>
      </c>
      <c r="C8" s="88" t="s">
        <v>116</v>
      </c>
      <c r="D8" s="88" t="s">
        <v>115</v>
      </c>
      <c r="E8" s="88" t="s">
        <v>84</v>
      </c>
      <c r="F8" s="88" t="s">
        <v>109</v>
      </c>
      <c r="G8" s="88">
        <v>65.84</v>
      </c>
      <c r="H8" s="88" t="s">
        <v>110</v>
      </c>
      <c r="I8" s="87"/>
      <c r="J8" s="51">
        <f t="shared" si="0"/>
        <v>190</v>
      </c>
      <c r="K8" s="44">
        <f t="shared" si="1"/>
        <v>12509.6</v>
      </c>
      <c r="L8" s="33">
        <f>VLOOKUP(E8,'Raumgruppen - Leistungen'!$A$3:$D$12,4)*$M8</f>
        <v>0</v>
      </c>
      <c r="M8" s="54">
        <v>1</v>
      </c>
      <c r="N8" s="44" t="e">
        <f t="shared" si="2"/>
        <v>#DIV/0!</v>
      </c>
      <c r="O8" s="45" t="e">
        <f t="shared" si="3"/>
        <v>#DIV/0!</v>
      </c>
      <c r="P8" s="46" t="e">
        <f>N8*Stundenverrechnungssatz!$C$42</f>
        <v>#DIV/0!</v>
      </c>
      <c r="Q8" s="39" t="e">
        <f t="shared" si="4"/>
        <v>#DIV/0!</v>
      </c>
      <c r="R8" s="39" t="e">
        <f t="shared" si="5"/>
        <v>#DIV/0!</v>
      </c>
    </row>
    <row r="9" spans="1:18" ht="24.95" customHeight="1" x14ac:dyDescent="0.2">
      <c r="A9" s="88" t="s">
        <v>105</v>
      </c>
      <c r="B9" s="88" t="s">
        <v>106</v>
      </c>
      <c r="C9" s="88" t="s">
        <v>117</v>
      </c>
      <c r="D9" s="88" t="s">
        <v>118</v>
      </c>
      <c r="E9" s="88" t="s">
        <v>84</v>
      </c>
      <c r="F9" s="88" t="s">
        <v>109</v>
      </c>
      <c r="G9" s="88">
        <v>15.58</v>
      </c>
      <c r="H9" s="88" t="s">
        <v>110</v>
      </c>
      <c r="I9" s="87"/>
      <c r="J9" s="51">
        <f t="shared" si="0"/>
        <v>190</v>
      </c>
      <c r="K9" s="44">
        <f t="shared" si="1"/>
        <v>2960.2</v>
      </c>
      <c r="L9" s="33">
        <f>VLOOKUP(E9,'Raumgruppen - Leistungen'!$A$3:$D$12,4)*$M9</f>
        <v>0</v>
      </c>
      <c r="M9" s="54">
        <v>1</v>
      </c>
      <c r="N9" s="44" t="e">
        <f t="shared" si="2"/>
        <v>#DIV/0!</v>
      </c>
      <c r="O9" s="45" t="e">
        <f t="shared" si="3"/>
        <v>#DIV/0!</v>
      </c>
      <c r="P9" s="46" t="e">
        <f>N9*Stundenverrechnungssatz!$C$42</f>
        <v>#DIV/0!</v>
      </c>
      <c r="Q9" s="39" t="e">
        <f t="shared" si="4"/>
        <v>#DIV/0!</v>
      </c>
      <c r="R9" s="39" t="e">
        <f t="shared" si="5"/>
        <v>#DIV/0!</v>
      </c>
    </row>
    <row r="10" spans="1:18" ht="24.95" customHeight="1" x14ac:dyDescent="0.2">
      <c r="A10" s="88" t="s">
        <v>105</v>
      </c>
      <c r="B10" s="88" t="s">
        <v>106</v>
      </c>
      <c r="C10" s="88" t="s">
        <v>119</v>
      </c>
      <c r="D10" s="88" t="s">
        <v>120</v>
      </c>
      <c r="E10" s="88" t="s">
        <v>86</v>
      </c>
      <c r="F10" s="88" t="s">
        <v>121</v>
      </c>
      <c r="G10" s="88">
        <v>48.92</v>
      </c>
      <c r="H10" s="88" t="s">
        <v>113</v>
      </c>
      <c r="I10" s="87"/>
      <c r="J10" s="51">
        <f t="shared" si="0"/>
        <v>76</v>
      </c>
      <c r="K10" s="44">
        <f t="shared" si="1"/>
        <v>3717.92</v>
      </c>
      <c r="L10" s="33">
        <f>VLOOKUP(E10,'Raumgruppen - Leistungen'!$A$3:$D$12,4)*$M10</f>
        <v>0</v>
      </c>
      <c r="M10" s="54">
        <v>1</v>
      </c>
      <c r="N10" s="44" t="e">
        <f t="shared" si="2"/>
        <v>#DIV/0!</v>
      </c>
      <c r="O10" s="45" t="e">
        <f t="shared" si="3"/>
        <v>#DIV/0!</v>
      </c>
      <c r="P10" s="46" t="e">
        <f>N10*Stundenverrechnungssatz!$C$42</f>
        <v>#DIV/0!</v>
      </c>
      <c r="Q10" s="39" t="e">
        <f t="shared" si="4"/>
        <v>#DIV/0!</v>
      </c>
      <c r="R10" s="39" t="e">
        <f t="shared" si="5"/>
        <v>#DIV/0!</v>
      </c>
    </row>
    <row r="11" spans="1:18" ht="24.95" customHeight="1" x14ac:dyDescent="0.2">
      <c r="A11" s="88" t="s">
        <v>105</v>
      </c>
      <c r="B11" s="88" t="s">
        <v>106</v>
      </c>
      <c r="C11" s="88" t="s">
        <v>122</v>
      </c>
      <c r="D11" s="88" t="s">
        <v>123</v>
      </c>
      <c r="E11" s="88" t="s">
        <v>86</v>
      </c>
      <c r="F11" s="88" t="s">
        <v>121</v>
      </c>
      <c r="G11" s="88">
        <v>22.72</v>
      </c>
      <c r="H11" s="88" t="s">
        <v>113</v>
      </c>
      <c r="I11" s="87"/>
      <c r="J11" s="51">
        <f t="shared" si="0"/>
        <v>76</v>
      </c>
      <c r="K11" s="44">
        <f t="shared" si="1"/>
        <v>1726.7199999999998</v>
      </c>
      <c r="L11" s="33">
        <f>VLOOKUP(E11,'Raumgruppen - Leistungen'!$A$3:$D$12,4)*$M11</f>
        <v>0</v>
      </c>
      <c r="M11" s="54">
        <v>1</v>
      </c>
      <c r="N11" s="44" t="e">
        <f t="shared" si="2"/>
        <v>#DIV/0!</v>
      </c>
      <c r="O11" s="45" t="e">
        <f t="shared" si="3"/>
        <v>#DIV/0!</v>
      </c>
      <c r="P11" s="46" t="e">
        <f>N11*Stundenverrechnungssatz!$C$42</f>
        <v>#DIV/0!</v>
      </c>
      <c r="Q11" s="39" t="e">
        <f t="shared" si="4"/>
        <v>#DIV/0!</v>
      </c>
      <c r="R11" s="39" t="e">
        <f t="shared" si="5"/>
        <v>#DIV/0!</v>
      </c>
    </row>
    <row r="12" spans="1:18" ht="24.95" customHeight="1" x14ac:dyDescent="0.2">
      <c r="A12" s="88" t="s">
        <v>105</v>
      </c>
      <c r="B12" s="88" t="s">
        <v>106</v>
      </c>
      <c r="C12" s="88" t="s">
        <v>124</v>
      </c>
      <c r="D12" s="88" t="s">
        <v>125</v>
      </c>
      <c r="E12" s="88" t="s">
        <v>86</v>
      </c>
      <c r="F12" s="88" t="s">
        <v>121</v>
      </c>
      <c r="G12" s="88">
        <v>22.24</v>
      </c>
      <c r="H12" s="88" t="s">
        <v>113</v>
      </c>
      <c r="I12" s="87"/>
      <c r="J12" s="51">
        <f t="shared" si="0"/>
        <v>76</v>
      </c>
      <c r="K12" s="44">
        <f t="shared" si="1"/>
        <v>1690.2399999999998</v>
      </c>
      <c r="L12" s="33">
        <f>VLOOKUP(E12,'Raumgruppen - Leistungen'!$A$3:$D$12,4)*$M12</f>
        <v>0</v>
      </c>
      <c r="M12" s="54">
        <v>1</v>
      </c>
      <c r="N12" s="44" t="e">
        <f t="shared" si="2"/>
        <v>#DIV/0!</v>
      </c>
      <c r="O12" s="45" t="e">
        <f t="shared" si="3"/>
        <v>#DIV/0!</v>
      </c>
      <c r="P12" s="46" t="e">
        <f>N12*Stundenverrechnungssatz!$C$42</f>
        <v>#DIV/0!</v>
      </c>
      <c r="Q12" s="39" t="e">
        <f t="shared" si="4"/>
        <v>#DIV/0!</v>
      </c>
      <c r="R12" s="39" t="e">
        <f t="shared" si="5"/>
        <v>#DIV/0!</v>
      </c>
    </row>
    <row r="13" spans="1:18" ht="24.95" customHeight="1" x14ac:dyDescent="0.2">
      <c r="A13" s="88" t="s">
        <v>105</v>
      </c>
      <c r="B13" s="88" t="s">
        <v>106</v>
      </c>
      <c r="C13" s="88" t="s">
        <v>126</v>
      </c>
      <c r="D13" s="88" t="s">
        <v>127</v>
      </c>
      <c r="E13" s="88" t="s">
        <v>86</v>
      </c>
      <c r="F13" s="88" t="s">
        <v>121</v>
      </c>
      <c r="G13" s="88">
        <v>22.25</v>
      </c>
      <c r="H13" s="88" t="s">
        <v>113</v>
      </c>
      <c r="I13" s="87"/>
      <c r="J13" s="51">
        <f t="shared" si="0"/>
        <v>76</v>
      </c>
      <c r="K13" s="44">
        <f t="shared" si="1"/>
        <v>1691</v>
      </c>
      <c r="L13" s="33">
        <f>VLOOKUP(E13,'Raumgruppen - Leistungen'!$A$3:$D$12,4)*$M13</f>
        <v>0</v>
      </c>
      <c r="M13" s="54">
        <v>1</v>
      </c>
      <c r="N13" s="44" t="e">
        <f t="shared" si="2"/>
        <v>#DIV/0!</v>
      </c>
      <c r="O13" s="45" t="e">
        <f t="shared" si="3"/>
        <v>#DIV/0!</v>
      </c>
      <c r="P13" s="46" t="e">
        <f>N13*Stundenverrechnungssatz!$C$42</f>
        <v>#DIV/0!</v>
      </c>
      <c r="Q13" s="39" t="e">
        <f t="shared" si="4"/>
        <v>#DIV/0!</v>
      </c>
      <c r="R13" s="39" t="e">
        <f t="shared" si="5"/>
        <v>#DIV/0!</v>
      </c>
    </row>
    <row r="14" spans="1:18" ht="24.95" customHeight="1" x14ac:dyDescent="0.2">
      <c r="A14" s="88" t="s">
        <v>105</v>
      </c>
      <c r="B14" s="88" t="s">
        <v>106</v>
      </c>
      <c r="C14" s="88" t="s">
        <v>128</v>
      </c>
      <c r="D14" s="88" t="s">
        <v>129</v>
      </c>
      <c r="E14" s="88" t="s">
        <v>86</v>
      </c>
      <c r="F14" s="88" t="s">
        <v>109</v>
      </c>
      <c r="G14" s="88">
        <v>21.49</v>
      </c>
      <c r="H14" s="88" t="s">
        <v>113</v>
      </c>
      <c r="I14" s="87"/>
      <c r="J14" s="51">
        <f t="shared" si="0"/>
        <v>76</v>
      </c>
      <c r="K14" s="44">
        <f t="shared" si="1"/>
        <v>1633.2399999999998</v>
      </c>
      <c r="L14" s="33">
        <f>VLOOKUP(E14,'Raumgruppen - Leistungen'!$A$3:$D$12,4)*$M14</f>
        <v>0</v>
      </c>
      <c r="M14" s="54">
        <v>1</v>
      </c>
      <c r="N14" s="44" t="e">
        <f t="shared" si="2"/>
        <v>#DIV/0!</v>
      </c>
      <c r="O14" s="45" t="e">
        <f t="shared" si="3"/>
        <v>#DIV/0!</v>
      </c>
      <c r="P14" s="46" t="e">
        <f>N14*Stundenverrechnungssatz!$C$42</f>
        <v>#DIV/0!</v>
      </c>
      <c r="Q14" s="39" t="e">
        <f t="shared" si="4"/>
        <v>#DIV/0!</v>
      </c>
      <c r="R14" s="39" t="e">
        <f t="shared" si="5"/>
        <v>#DIV/0!</v>
      </c>
    </row>
    <row r="15" spans="1:18" ht="24.95" customHeight="1" x14ac:dyDescent="0.2">
      <c r="A15" s="88" t="s">
        <v>105</v>
      </c>
      <c r="B15" s="88" t="s">
        <v>106</v>
      </c>
      <c r="C15" s="88" t="s">
        <v>130</v>
      </c>
      <c r="D15" s="88" t="s">
        <v>131</v>
      </c>
      <c r="E15" s="88" t="s">
        <v>96</v>
      </c>
      <c r="F15" s="88" t="s">
        <v>132</v>
      </c>
      <c r="G15" s="88">
        <v>28.33</v>
      </c>
      <c r="H15" s="88" t="s">
        <v>110</v>
      </c>
      <c r="I15" s="87"/>
      <c r="J15" s="51">
        <f t="shared" si="0"/>
        <v>190</v>
      </c>
      <c r="K15" s="44">
        <f t="shared" si="1"/>
        <v>5382.7</v>
      </c>
      <c r="L15" s="33">
        <f>VLOOKUP(E15,'Raumgruppen - Leistungen'!$A$3:$D$12,4)*$M15</f>
        <v>0</v>
      </c>
      <c r="M15" s="54">
        <v>1</v>
      </c>
      <c r="N15" s="44" t="e">
        <f t="shared" si="2"/>
        <v>#DIV/0!</v>
      </c>
      <c r="O15" s="45" t="e">
        <f t="shared" si="3"/>
        <v>#DIV/0!</v>
      </c>
      <c r="P15" s="46" t="e">
        <f>N15*Stundenverrechnungssatz!$C$42</f>
        <v>#DIV/0!</v>
      </c>
      <c r="Q15" s="39" t="e">
        <f t="shared" si="4"/>
        <v>#DIV/0!</v>
      </c>
      <c r="R15" s="39" t="e">
        <f t="shared" si="5"/>
        <v>#DIV/0!</v>
      </c>
    </row>
    <row r="16" spans="1:18" ht="24.95" customHeight="1" x14ac:dyDescent="0.2">
      <c r="A16" s="88" t="s">
        <v>105</v>
      </c>
      <c r="B16" s="88" t="s">
        <v>106</v>
      </c>
      <c r="C16" s="88" t="s">
        <v>133</v>
      </c>
      <c r="D16" s="88" t="s">
        <v>134</v>
      </c>
      <c r="E16" s="88" t="s">
        <v>96</v>
      </c>
      <c r="F16" s="88" t="s">
        <v>132</v>
      </c>
      <c r="G16" s="88">
        <v>9.75</v>
      </c>
      <c r="H16" s="88" t="s">
        <v>110</v>
      </c>
      <c r="I16" s="87"/>
      <c r="J16" s="51">
        <f t="shared" si="0"/>
        <v>190</v>
      </c>
      <c r="K16" s="44">
        <f t="shared" si="1"/>
        <v>1852.5</v>
      </c>
      <c r="L16" s="33">
        <f>VLOOKUP(E16,'Raumgruppen - Leistungen'!$A$3:$D$12,4)*$M16</f>
        <v>0</v>
      </c>
      <c r="M16" s="54">
        <v>1</v>
      </c>
      <c r="N16" s="44" t="e">
        <f t="shared" si="2"/>
        <v>#DIV/0!</v>
      </c>
      <c r="O16" s="45" t="e">
        <f t="shared" si="3"/>
        <v>#DIV/0!</v>
      </c>
      <c r="P16" s="46" t="e">
        <f>N16*Stundenverrechnungssatz!$C$42</f>
        <v>#DIV/0!</v>
      </c>
      <c r="Q16" s="39" t="e">
        <f t="shared" si="4"/>
        <v>#DIV/0!</v>
      </c>
      <c r="R16" s="39" t="e">
        <f t="shared" si="5"/>
        <v>#DIV/0!</v>
      </c>
    </row>
    <row r="17" spans="1:18" ht="24.95" customHeight="1" x14ac:dyDescent="0.2">
      <c r="A17" s="88" t="s">
        <v>105</v>
      </c>
      <c r="B17" s="88" t="s">
        <v>106</v>
      </c>
      <c r="C17" s="88" t="s">
        <v>135</v>
      </c>
      <c r="D17" s="88" t="s">
        <v>136</v>
      </c>
      <c r="E17" s="88" t="s">
        <v>96</v>
      </c>
      <c r="F17" s="88" t="s">
        <v>132</v>
      </c>
      <c r="G17" s="88">
        <v>24.97</v>
      </c>
      <c r="H17" s="88" t="s">
        <v>110</v>
      </c>
      <c r="I17" s="87"/>
      <c r="J17" s="51">
        <f t="shared" si="0"/>
        <v>190</v>
      </c>
      <c r="K17" s="44">
        <f t="shared" si="1"/>
        <v>4744.3</v>
      </c>
      <c r="L17" s="33">
        <f>VLOOKUP(E17,'Raumgruppen - Leistungen'!$A$3:$D$12,4)*$M17</f>
        <v>0</v>
      </c>
      <c r="M17" s="54">
        <v>1</v>
      </c>
      <c r="N17" s="44" t="e">
        <f t="shared" si="2"/>
        <v>#DIV/0!</v>
      </c>
      <c r="O17" s="45" t="e">
        <f t="shared" si="3"/>
        <v>#DIV/0!</v>
      </c>
      <c r="P17" s="46" t="e">
        <f>N17*Stundenverrechnungssatz!$C$42</f>
        <v>#DIV/0!</v>
      </c>
      <c r="Q17" s="39" t="e">
        <f t="shared" si="4"/>
        <v>#DIV/0!</v>
      </c>
      <c r="R17" s="39" t="e">
        <f t="shared" si="5"/>
        <v>#DIV/0!</v>
      </c>
    </row>
    <row r="18" spans="1:18" ht="24.95" customHeight="1" x14ac:dyDescent="0.2">
      <c r="A18" s="88" t="s">
        <v>105</v>
      </c>
      <c r="B18" s="88" t="s">
        <v>106</v>
      </c>
      <c r="C18" s="88" t="s">
        <v>137</v>
      </c>
      <c r="D18" s="88" t="s">
        <v>138</v>
      </c>
      <c r="E18" s="88" t="s">
        <v>96</v>
      </c>
      <c r="F18" s="88" t="s">
        <v>132</v>
      </c>
      <c r="G18" s="88">
        <v>9.3800000000000008</v>
      </c>
      <c r="H18" s="88" t="s">
        <v>110</v>
      </c>
      <c r="I18" s="87"/>
      <c r="J18" s="51">
        <f t="shared" si="0"/>
        <v>190</v>
      </c>
      <c r="K18" s="44">
        <f t="shared" si="1"/>
        <v>1782.2</v>
      </c>
      <c r="L18" s="33">
        <f>VLOOKUP(E18,'Raumgruppen - Leistungen'!$A$3:$D$12,4)*$M18</f>
        <v>0</v>
      </c>
      <c r="M18" s="54">
        <v>1</v>
      </c>
      <c r="N18" s="44" t="e">
        <f t="shared" si="2"/>
        <v>#DIV/0!</v>
      </c>
      <c r="O18" s="45" t="e">
        <f t="shared" ref="O18:O54" si="6">N18*H18</f>
        <v>#DIV/0!</v>
      </c>
      <c r="P18" s="46" t="e">
        <f>N18*Stundenverrechnungssatz!$C$42</f>
        <v>#DIV/0!</v>
      </c>
      <c r="Q18" s="39" t="e">
        <f t="shared" ref="Q18:Q54" si="7">J18*P18</f>
        <v>#DIV/0!</v>
      </c>
      <c r="R18" s="39" t="e">
        <f t="shared" ref="R18:R54" si="8">Q18/12</f>
        <v>#DIV/0!</v>
      </c>
    </row>
    <row r="19" spans="1:18" ht="24.95" customHeight="1" x14ac:dyDescent="0.2">
      <c r="A19" s="88" t="s">
        <v>105</v>
      </c>
      <c r="B19" s="88" t="s">
        <v>106</v>
      </c>
      <c r="C19" s="88" t="s">
        <v>139</v>
      </c>
      <c r="D19" s="88" t="s">
        <v>140</v>
      </c>
      <c r="E19" s="88" t="s">
        <v>96</v>
      </c>
      <c r="F19" s="88" t="s">
        <v>132</v>
      </c>
      <c r="G19" s="88">
        <v>3.5</v>
      </c>
      <c r="H19" s="88" t="s">
        <v>110</v>
      </c>
      <c r="I19" s="87"/>
      <c r="J19" s="51">
        <f t="shared" si="0"/>
        <v>190</v>
      </c>
      <c r="K19" s="44">
        <f t="shared" si="1"/>
        <v>665</v>
      </c>
      <c r="L19" s="33">
        <f>VLOOKUP(E19,'Raumgruppen - Leistungen'!$A$3:$D$12,4)*$M19</f>
        <v>0</v>
      </c>
      <c r="M19" s="54">
        <v>1</v>
      </c>
      <c r="N19" s="44" t="e">
        <f t="shared" si="2"/>
        <v>#DIV/0!</v>
      </c>
      <c r="O19" s="45" t="e">
        <f t="shared" si="6"/>
        <v>#DIV/0!</v>
      </c>
      <c r="P19" s="46" t="e">
        <f>N19*Stundenverrechnungssatz!$C$42</f>
        <v>#DIV/0!</v>
      </c>
      <c r="Q19" s="39" t="e">
        <f t="shared" si="7"/>
        <v>#DIV/0!</v>
      </c>
      <c r="R19" s="39" t="e">
        <f t="shared" si="8"/>
        <v>#DIV/0!</v>
      </c>
    </row>
    <row r="20" spans="1:18" ht="24.95" customHeight="1" x14ac:dyDescent="0.2">
      <c r="A20" s="88" t="s">
        <v>105</v>
      </c>
      <c r="B20" s="88" t="s">
        <v>106</v>
      </c>
      <c r="C20" s="88" t="s">
        <v>141</v>
      </c>
      <c r="D20" s="88" t="s">
        <v>142</v>
      </c>
      <c r="E20" s="88" t="s">
        <v>96</v>
      </c>
      <c r="F20" s="88" t="s">
        <v>132</v>
      </c>
      <c r="G20" s="88">
        <v>3.5</v>
      </c>
      <c r="H20" s="88" t="s">
        <v>110</v>
      </c>
      <c r="I20" s="87"/>
      <c r="J20" s="51">
        <f t="shared" si="0"/>
        <v>190</v>
      </c>
      <c r="K20" s="44">
        <f t="shared" si="1"/>
        <v>665</v>
      </c>
      <c r="L20" s="33">
        <f>VLOOKUP(E20,'Raumgruppen - Leistungen'!$A$3:$D$12,4)*$M20</f>
        <v>0</v>
      </c>
      <c r="M20" s="54">
        <v>1</v>
      </c>
      <c r="N20" s="44" t="e">
        <f t="shared" si="2"/>
        <v>#DIV/0!</v>
      </c>
      <c r="O20" s="45" t="e">
        <f t="shared" si="6"/>
        <v>#DIV/0!</v>
      </c>
      <c r="P20" s="46" t="e">
        <f>N20*Stundenverrechnungssatz!$C$42</f>
        <v>#DIV/0!</v>
      </c>
      <c r="Q20" s="39" t="e">
        <f t="shared" si="7"/>
        <v>#DIV/0!</v>
      </c>
      <c r="R20" s="39" t="e">
        <f t="shared" si="8"/>
        <v>#DIV/0!</v>
      </c>
    </row>
    <row r="21" spans="1:18" ht="24.95" customHeight="1" x14ac:dyDescent="0.2">
      <c r="A21" s="88" t="s">
        <v>105</v>
      </c>
      <c r="B21" s="88" t="s">
        <v>106</v>
      </c>
      <c r="C21" s="88" t="s">
        <v>143</v>
      </c>
      <c r="D21" s="88" t="s">
        <v>144</v>
      </c>
      <c r="E21" s="88" t="s">
        <v>92</v>
      </c>
      <c r="F21" s="88" t="s">
        <v>132</v>
      </c>
      <c r="G21" s="88">
        <v>23.7</v>
      </c>
      <c r="H21" s="88" t="s">
        <v>110</v>
      </c>
      <c r="I21" s="87"/>
      <c r="J21" s="51">
        <f t="shared" si="0"/>
        <v>190</v>
      </c>
      <c r="K21" s="44">
        <f t="shared" si="1"/>
        <v>4503</v>
      </c>
      <c r="L21" s="33">
        <f>VLOOKUP(E21,'Raumgruppen - Leistungen'!$A$3:$D$12,4)*$M21</f>
        <v>0</v>
      </c>
      <c r="M21" s="54">
        <v>1</v>
      </c>
      <c r="N21" s="44" t="e">
        <f t="shared" si="2"/>
        <v>#DIV/0!</v>
      </c>
      <c r="O21" s="45" t="e">
        <f t="shared" si="6"/>
        <v>#DIV/0!</v>
      </c>
      <c r="P21" s="46" t="e">
        <f>N21*Stundenverrechnungssatz!$C$42</f>
        <v>#DIV/0!</v>
      </c>
      <c r="Q21" s="39" t="e">
        <f t="shared" si="7"/>
        <v>#DIV/0!</v>
      </c>
      <c r="R21" s="39" t="e">
        <f t="shared" si="8"/>
        <v>#DIV/0!</v>
      </c>
    </row>
    <row r="22" spans="1:18" ht="24.95" customHeight="1" x14ac:dyDescent="0.2">
      <c r="A22" s="88" t="s">
        <v>105</v>
      </c>
      <c r="B22" s="88" t="s">
        <v>106</v>
      </c>
      <c r="C22" s="88" t="s">
        <v>145</v>
      </c>
      <c r="D22" s="88" t="s">
        <v>146</v>
      </c>
      <c r="E22" s="88" t="s">
        <v>88</v>
      </c>
      <c r="F22" s="88" t="s">
        <v>132</v>
      </c>
      <c r="G22" s="88">
        <v>23.29</v>
      </c>
      <c r="H22" s="88" t="s">
        <v>110</v>
      </c>
      <c r="I22" s="87"/>
      <c r="J22" s="51">
        <f t="shared" si="0"/>
        <v>190</v>
      </c>
      <c r="K22" s="44">
        <f t="shared" si="1"/>
        <v>4425.0999999999995</v>
      </c>
      <c r="L22" s="33">
        <f>VLOOKUP(E22,'Raumgruppen - Leistungen'!$A$3:$D$12,4)*$M22</f>
        <v>0</v>
      </c>
      <c r="M22" s="54">
        <v>1</v>
      </c>
      <c r="N22" s="44" t="e">
        <f t="shared" si="2"/>
        <v>#DIV/0!</v>
      </c>
      <c r="O22" s="45" t="e">
        <f t="shared" si="6"/>
        <v>#DIV/0!</v>
      </c>
      <c r="P22" s="46" t="e">
        <f>N22*Stundenverrechnungssatz!$C$42</f>
        <v>#DIV/0!</v>
      </c>
      <c r="Q22" s="39" t="e">
        <f t="shared" si="7"/>
        <v>#DIV/0!</v>
      </c>
      <c r="R22" s="39" t="e">
        <f t="shared" si="8"/>
        <v>#DIV/0!</v>
      </c>
    </row>
    <row r="23" spans="1:18" ht="24.95" customHeight="1" x14ac:dyDescent="0.2">
      <c r="A23" s="88" t="s">
        <v>105</v>
      </c>
      <c r="B23" s="88" t="s">
        <v>106</v>
      </c>
      <c r="C23" s="88" t="s">
        <v>147</v>
      </c>
      <c r="D23" s="88" t="s">
        <v>148</v>
      </c>
      <c r="E23" s="88" t="s">
        <v>92</v>
      </c>
      <c r="F23" s="88" t="s">
        <v>132</v>
      </c>
      <c r="G23" s="88">
        <v>90.72</v>
      </c>
      <c r="H23" s="88" t="s">
        <v>110</v>
      </c>
      <c r="I23" s="87"/>
      <c r="J23" s="51">
        <f t="shared" si="0"/>
        <v>190</v>
      </c>
      <c r="K23" s="44">
        <f t="shared" si="1"/>
        <v>17236.8</v>
      </c>
      <c r="L23" s="33">
        <f>VLOOKUP(E23,'Raumgruppen - Leistungen'!$A$3:$D$12,4)*$M23</f>
        <v>0</v>
      </c>
      <c r="M23" s="54">
        <v>1</v>
      </c>
      <c r="N23" s="44" t="e">
        <f t="shared" si="2"/>
        <v>#DIV/0!</v>
      </c>
      <c r="O23" s="45" t="e">
        <f t="shared" si="6"/>
        <v>#DIV/0!</v>
      </c>
      <c r="P23" s="46" t="e">
        <f>N23*Stundenverrechnungssatz!$C$42</f>
        <v>#DIV/0!</v>
      </c>
      <c r="Q23" s="39" t="e">
        <f t="shared" si="7"/>
        <v>#DIV/0!</v>
      </c>
      <c r="R23" s="39" t="e">
        <f t="shared" si="8"/>
        <v>#DIV/0!</v>
      </c>
    </row>
    <row r="24" spans="1:18" ht="24.95" customHeight="1" x14ac:dyDescent="0.2">
      <c r="A24" s="88" t="s">
        <v>105</v>
      </c>
      <c r="B24" s="88" t="s">
        <v>106</v>
      </c>
      <c r="C24" s="88" t="s">
        <v>149</v>
      </c>
      <c r="D24" s="88" t="s">
        <v>146</v>
      </c>
      <c r="E24" s="88" t="s">
        <v>88</v>
      </c>
      <c r="F24" s="88" t="s">
        <v>132</v>
      </c>
      <c r="G24" s="88">
        <v>23.31</v>
      </c>
      <c r="H24" s="88" t="s">
        <v>110</v>
      </c>
      <c r="I24" s="87"/>
      <c r="J24" s="51">
        <f t="shared" si="0"/>
        <v>190</v>
      </c>
      <c r="K24" s="44">
        <f t="shared" si="1"/>
        <v>4428.8999999999996</v>
      </c>
      <c r="L24" s="33">
        <f>VLOOKUP(E24,'Raumgruppen - Leistungen'!$A$3:$D$12,4)*$M24</f>
        <v>0</v>
      </c>
      <c r="M24" s="54">
        <v>1</v>
      </c>
      <c r="N24" s="44" t="e">
        <f t="shared" si="2"/>
        <v>#DIV/0!</v>
      </c>
      <c r="O24" s="45" t="e">
        <f t="shared" si="6"/>
        <v>#DIV/0!</v>
      </c>
      <c r="P24" s="46" t="e">
        <f>N24*Stundenverrechnungssatz!$C$42</f>
        <v>#DIV/0!</v>
      </c>
      <c r="Q24" s="39" t="e">
        <f t="shared" si="7"/>
        <v>#DIV/0!</v>
      </c>
      <c r="R24" s="39" t="e">
        <f t="shared" si="8"/>
        <v>#DIV/0!</v>
      </c>
    </row>
    <row r="25" spans="1:18" ht="24.95" customHeight="1" x14ac:dyDescent="0.2">
      <c r="A25" s="88" t="s">
        <v>105</v>
      </c>
      <c r="B25" s="88" t="s">
        <v>106</v>
      </c>
      <c r="C25" s="88" t="s">
        <v>150</v>
      </c>
      <c r="D25" s="88" t="s">
        <v>144</v>
      </c>
      <c r="E25" s="88" t="s">
        <v>92</v>
      </c>
      <c r="F25" s="88" t="s">
        <v>132</v>
      </c>
      <c r="G25" s="88">
        <v>23.76</v>
      </c>
      <c r="H25" s="88" t="s">
        <v>110</v>
      </c>
      <c r="I25" s="87"/>
      <c r="J25" s="51">
        <f t="shared" si="0"/>
        <v>190</v>
      </c>
      <c r="K25" s="44">
        <f t="shared" si="1"/>
        <v>4514.4000000000005</v>
      </c>
      <c r="L25" s="33">
        <f>VLOOKUP(E25,'Raumgruppen - Leistungen'!$A$3:$D$12,4)*$M25</f>
        <v>0</v>
      </c>
      <c r="M25" s="54">
        <v>1</v>
      </c>
      <c r="N25" s="44" t="e">
        <f t="shared" si="2"/>
        <v>#DIV/0!</v>
      </c>
      <c r="O25" s="45" t="e">
        <f t="shared" si="6"/>
        <v>#DIV/0!</v>
      </c>
      <c r="P25" s="46" t="e">
        <f>N25*Stundenverrechnungssatz!$C$42</f>
        <v>#DIV/0!</v>
      </c>
      <c r="Q25" s="39" t="e">
        <f t="shared" si="7"/>
        <v>#DIV/0!</v>
      </c>
      <c r="R25" s="39" t="e">
        <f t="shared" si="8"/>
        <v>#DIV/0!</v>
      </c>
    </row>
    <row r="26" spans="1:18" ht="24.95" customHeight="1" x14ac:dyDescent="0.2">
      <c r="A26" s="88" t="s">
        <v>105</v>
      </c>
      <c r="B26" s="88" t="s">
        <v>106</v>
      </c>
      <c r="C26" s="88" t="s">
        <v>151</v>
      </c>
      <c r="D26" s="88" t="s">
        <v>144</v>
      </c>
      <c r="E26" s="88" t="s">
        <v>92</v>
      </c>
      <c r="F26" s="88" t="s">
        <v>132</v>
      </c>
      <c r="G26" s="88">
        <v>9.85</v>
      </c>
      <c r="H26" s="88" t="s">
        <v>110</v>
      </c>
      <c r="I26" s="87"/>
      <c r="J26" s="51">
        <f t="shared" si="0"/>
        <v>190</v>
      </c>
      <c r="K26" s="44">
        <f t="shared" si="1"/>
        <v>1871.5</v>
      </c>
      <c r="L26" s="33">
        <f>VLOOKUP(E26,'Raumgruppen - Leistungen'!$A$3:$D$12,4)*$M26</f>
        <v>0</v>
      </c>
      <c r="M26" s="54">
        <v>1</v>
      </c>
      <c r="N26" s="44" t="e">
        <f t="shared" si="2"/>
        <v>#DIV/0!</v>
      </c>
      <c r="O26" s="45" t="e">
        <f t="shared" si="6"/>
        <v>#DIV/0!</v>
      </c>
      <c r="P26" s="46" t="e">
        <f>N26*Stundenverrechnungssatz!$C$42</f>
        <v>#DIV/0!</v>
      </c>
      <c r="Q26" s="39" t="e">
        <f t="shared" si="7"/>
        <v>#DIV/0!</v>
      </c>
      <c r="R26" s="39" t="e">
        <f t="shared" si="8"/>
        <v>#DIV/0!</v>
      </c>
    </row>
    <row r="27" spans="1:18" ht="24.95" customHeight="1" x14ac:dyDescent="0.2">
      <c r="A27" s="88" t="s">
        <v>105</v>
      </c>
      <c r="B27" s="88" t="s">
        <v>106</v>
      </c>
      <c r="C27" s="88" t="s">
        <v>152</v>
      </c>
      <c r="D27" s="88" t="s">
        <v>144</v>
      </c>
      <c r="E27" s="88" t="s">
        <v>92</v>
      </c>
      <c r="F27" s="88" t="s">
        <v>132</v>
      </c>
      <c r="G27" s="88">
        <v>10.210000000000001</v>
      </c>
      <c r="H27" s="88" t="s">
        <v>110</v>
      </c>
      <c r="I27" s="87"/>
      <c r="J27" s="51">
        <f t="shared" si="0"/>
        <v>190</v>
      </c>
      <c r="K27" s="44">
        <f t="shared" si="1"/>
        <v>1939.9</v>
      </c>
      <c r="L27" s="33">
        <f>VLOOKUP(E27,'Raumgruppen - Leistungen'!$A$3:$D$12,4)*$M27</f>
        <v>0</v>
      </c>
      <c r="M27" s="54">
        <v>1</v>
      </c>
      <c r="N27" s="44" t="e">
        <f t="shared" si="2"/>
        <v>#DIV/0!</v>
      </c>
      <c r="O27" s="45" t="e">
        <f t="shared" si="6"/>
        <v>#DIV/0!</v>
      </c>
      <c r="P27" s="46" t="e">
        <f>N27*Stundenverrechnungssatz!$C$42</f>
        <v>#DIV/0!</v>
      </c>
      <c r="Q27" s="39" t="e">
        <f t="shared" si="7"/>
        <v>#DIV/0!</v>
      </c>
      <c r="R27" s="39" t="e">
        <f t="shared" si="8"/>
        <v>#DIV/0!</v>
      </c>
    </row>
    <row r="28" spans="1:18" ht="24.95" customHeight="1" x14ac:dyDescent="0.2">
      <c r="A28" s="88" t="s">
        <v>105</v>
      </c>
      <c r="B28" s="88" t="s">
        <v>106</v>
      </c>
      <c r="C28" s="88" t="s">
        <v>153</v>
      </c>
      <c r="D28" s="88" t="s">
        <v>144</v>
      </c>
      <c r="E28" s="88" t="s">
        <v>92</v>
      </c>
      <c r="F28" s="88" t="s">
        <v>132</v>
      </c>
      <c r="G28" s="88">
        <v>15.46</v>
      </c>
      <c r="H28" s="88" t="s">
        <v>110</v>
      </c>
      <c r="I28" s="87"/>
      <c r="J28" s="51">
        <f t="shared" si="0"/>
        <v>190</v>
      </c>
      <c r="K28" s="44">
        <f t="shared" si="1"/>
        <v>2937.4</v>
      </c>
      <c r="L28" s="33">
        <f>VLOOKUP(E28,'Raumgruppen - Leistungen'!$A$3:$D$12,4)*$M28</f>
        <v>0</v>
      </c>
      <c r="M28" s="54">
        <v>1</v>
      </c>
      <c r="N28" s="44" t="e">
        <f t="shared" si="2"/>
        <v>#DIV/0!</v>
      </c>
      <c r="O28" s="45" t="e">
        <f t="shared" si="6"/>
        <v>#DIV/0!</v>
      </c>
      <c r="P28" s="46" t="e">
        <f>N28*Stundenverrechnungssatz!$C$42</f>
        <v>#DIV/0!</v>
      </c>
      <c r="Q28" s="39" t="e">
        <f t="shared" si="7"/>
        <v>#DIV/0!</v>
      </c>
      <c r="R28" s="39" t="e">
        <f t="shared" si="8"/>
        <v>#DIV/0!</v>
      </c>
    </row>
    <row r="29" spans="1:18" ht="24.95" customHeight="1" x14ac:dyDescent="0.2">
      <c r="A29" s="88" t="s">
        <v>105</v>
      </c>
      <c r="B29" s="88" t="s">
        <v>154</v>
      </c>
      <c r="C29" s="88" t="s">
        <v>110</v>
      </c>
      <c r="D29" s="88" t="s">
        <v>108</v>
      </c>
      <c r="E29" s="88" t="s">
        <v>84</v>
      </c>
      <c r="F29" s="88" t="s">
        <v>109</v>
      </c>
      <c r="G29" s="88">
        <v>65.86</v>
      </c>
      <c r="H29" s="88" t="s">
        <v>110</v>
      </c>
      <c r="I29" s="87"/>
      <c r="J29" s="51">
        <f t="shared" si="0"/>
        <v>190</v>
      </c>
      <c r="K29" s="44">
        <f t="shared" si="1"/>
        <v>12513.4</v>
      </c>
      <c r="L29" s="33">
        <f>VLOOKUP(E29,'Raumgruppen - Leistungen'!$A$3:$D$12,4)*$M29</f>
        <v>0</v>
      </c>
      <c r="M29" s="54">
        <v>1</v>
      </c>
      <c r="N29" s="44" t="e">
        <f t="shared" si="2"/>
        <v>#DIV/0!</v>
      </c>
      <c r="O29" s="45" t="e">
        <f t="shared" si="6"/>
        <v>#DIV/0!</v>
      </c>
      <c r="P29" s="46" t="e">
        <f>N29*Stundenverrechnungssatz!$C$42</f>
        <v>#DIV/0!</v>
      </c>
      <c r="Q29" s="39" t="e">
        <f t="shared" si="7"/>
        <v>#DIV/0!</v>
      </c>
      <c r="R29" s="39" t="e">
        <f t="shared" si="8"/>
        <v>#DIV/0!</v>
      </c>
    </row>
    <row r="30" spans="1:18" ht="24.95" customHeight="1" x14ac:dyDescent="0.2">
      <c r="A30" s="88" t="s">
        <v>105</v>
      </c>
      <c r="B30" s="88" t="s">
        <v>154</v>
      </c>
      <c r="C30" s="88" t="s">
        <v>155</v>
      </c>
      <c r="D30" s="88" t="s">
        <v>112</v>
      </c>
      <c r="E30" s="88" t="s">
        <v>84</v>
      </c>
      <c r="F30" s="88" t="s">
        <v>109</v>
      </c>
      <c r="G30" s="88">
        <v>15.59</v>
      </c>
      <c r="H30" s="88" t="s">
        <v>110</v>
      </c>
      <c r="I30" s="87"/>
      <c r="J30" s="51">
        <f t="shared" si="0"/>
        <v>190</v>
      </c>
      <c r="K30" s="44">
        <f t="shared" si="1"/>
        <v>2962.1</v>
      </c>
      <c r="L30" s="33">
        <f>VLOOKUP(E30,'Raumgruppen - Leistungen'!$A$3:$D$12,4)*$M30</f>
        <v>0</v>
      </c>
      <c r="M30" s="54">
        <v>1</v>
      </c>
      <c r="N30" s="44" t="e">
        <f t="shared" si="2"/>
        <v>#DIV/0!</v>
      </c>
      <c r="O30" s="45" t="e">
        <f t="shared" si="6"/>
        <v>#DIV/0!</v>
      </c>
      <c r="P30" s="46" t="e">
        <f>N30*Stundenverrechnungssatz!$C$42</f>
        <v>#DIV/0!</v>
      </c>
      <c r="Q30" s="39" t="e">
        <f t="shared" si="7"/>
        <v>#DIV/0!</v>
      </c>
      <c r="R30" s="39" t="e">
        <f t="shared" si="8"/>
        <v>#DIV/0!</v>
      </c>
    </row>
    <row r="31" spans="1:18" ht="24.95" customHeight="1" x14ac:dyDescent="0.2">
      <c r="A31" s="88" t="s">
        <v>105</v>
      </c>
      <c r="B31" s="88" t="s">
        <v>154</v>
      </c>
      <c r="C31" s="88" t="s">
        <v>156</v>
      </c>
      <c r="D31" s="88" t="s">
        <v>108</v>
      </c>
      <c r="E31" s="88" t="s">
        <v>84</v>
      </c>
      <c r="F31" s="88" t="s">
        <v>109</v>
      </c>
      <c r="G31" s="88">
        <v>65.73</v>
      </c>
      <c r="H31" s="88" t="s">
        <v>110</v>
      </c>
      <c r="I31" s="87"/>
      <c r="J31" s="51">
        <f t="shared" si="0"/>
        <v>190</v>
      </c>
      <c r="K31" s="44">
        <f t="shared" si="1"/>
        <v>12488.7</v>
      </c>
      <c r="L31" s="33">
        <f>VLOOKUP(E31,'Raumgruppen - Leistungen'!$A$3:$D$12,4)*$M31</f>
        <v>0</v>
      </c>
      <c r="M31" s="54">
        <v>1</v>
      </c>
      <c r="N31" s="44" t="e">
        <f t="shared" si="2"/>
        <v>#DIV/0!</v>
      </c>
      <c r="O31" s="45" t="e">
        <f t="shared" si="6"/>
        <v>#DIV/0!</v>
      </c>
      <c r="P31" s="46" t="e">
        <f>N31*Stundenverrechnungssatz!$C$42</f>
        <v>#DIV/0!</v>
      </c>
      <c r="Q31" s="39" t="e">
        <f t="shared" si="7"/>
        <v>#DIV/0!</v>
      </c>
      <c r="R31" s="39" t="e">
        <f t="shared" si="8"/>
        <v>#DIV/0!</v>
      </c>
    </row>
    <row r="32" spans="1:18" ht="24.95" customHeight="1" x14ac:dyDescent="0.2">
      <c r="A32" s="88" t="s">
        <v>105</v>
      </c>
      <c r="B32" s="88" t="s">
        <v>154</v>
      </c>
      <c r="C32" s="88" t="s">
        <v>157</v>
      </c>
      <c r="D32" s="88" t="s">
        <v>108</v>
      </c>
      <c r="E32" s="88" t="s">
        <v>84</v>
      </c>
      <c r="F32" s="88" t="s">
        <v>109</v>
      </c>
      <c r="G32" s="88">
        <v>66.209999999999994</v>
      </c>
      <c r="H32" s="88" t="s">
        <v>110</v>
      </c>
      <c r="I32" s="87"/>
      <c r="J32" s="51">
        <f t="shared" si="0"/>
        <v>190</v>
      </c>
      <c r="K32" s="44">
        <f t="shared" si="1"/>
        <v>12579.9</v>
      </c>
      <c r="L32" s="33">
        <f>VLOOKUP(E32,'Raumgruppen - Leistungen'!$A$3:$D$12,4)*$M32</f>
        <v>0</v>
      </c>
      <c r="M32" s="54">
        <v>1</v>
      </c>
      <c r="N32" s="44" t="e">
        <f t="shared" si="2"/>
        <v>#DIV/0!</v>
      </c>
      <c r="O32" s="45" t="e">
        <f t="shared" si="6"/>
        <v>#DIV/0!</v>
      </c>
      <c r="P32" s="46" t="e">
        <f>N32*Stundenverrechnungssatz!$C$42</f>
        <v>#DIV/0!</v>
      </c>
      <c r="Q32" s="39" t="e">
        <f t="shared" si="7"/>
        <v>#DIV/0!</v>
      </c>
      <c r="R32" s="39" t="e">
        <f t="shared" si="8"/>
        <v>#DIV/0!</v>
      </c>
    </row>
    <row r="33" spans="1:18" ht="24.95" customHeight="1" x14ac:dyDescent="0.2">
      <c r="A33" s="88" t="s">
        <v>105</v>
      </c>
      <c r="B33" s="88" t="s">
        <v>154</v>
      </c>
      <c r="C33" s="88" t="s">
        <v>158</v>
      </c>
      <c r="D33" s="88" t="s">
        <v>115</v>
      </c>
      <c r="E33" s="88" t="s">
        <v>84</v>
      </c>
      <c r="F33" s="88" t="s">
        <v>109</v>
      </c>
      <c r="G33" s="88">
        <v>65.84</v>
      </c>
      <c r="H33" s="88" t="s">
        <v>110</v>
      </c>
      <c r="I33" s="87"/>
      <c r="J33" s="51">
        <f t="shared" si="0"/>
        <v>190</v>
      </c>
      <c r="K33" s="44">
        <f t="shared" si="1"/>
        <v>12509.6</v>
      </c>
      <c r="L33" s="33">
        <f>VLOOKUP(E33,'Raumgruppen - Leistungen'!$A$3:$D$12,4)*$M33</f>
        <v>0</v>
      </c>
      <c r="M33" s="54">
        <v>1</v>
      </c>
      <c r="N33" s="44" t="e">
        <f t="shared" si="2"/>
        <v>#DIV/0!</v>
      </c>
      <c r="O33" s="45" t="e">
        <f t="shared" si="6"/>
        <v>#DIV/0!</v>
      </c>
      <c r="P33" s="46" t="e">
        <f>N33*Stundenverrechnungssatz!$C$42</f>
        <v>#DIV/0!</v>
      </c>
      <c r="Q33" s="39" t="e">
        <f t="shared" si="7"/>
        <v>#DIV/0!</v>
      </c>
      <c r="R33" s="39" t="e">
        <f t="shared" si="8"/>
        <v>#DIV/0!</v>
      </c>
    </row>
    <row r="34" spans="1:18" ht="24.95" customHeight="1" x14ac:dyDescent="0.2">
      <c r="A34" s="88" t="s">
        <v>105</v>
      </c>
      <c r="B34" s="88" t="s">
        <v>154</v>
      </c>
      <c r="C34" s="88" t="s">
        <v>159</v>
      </c>
      <c r="D34" s="88" t="s">
        <v>118</v>
      </c>
      <c r="E34" s="88" t="s">
        <v>84</v>
      </c>
      <c r="F34" s="88" t="s">
        <v>109</v>
      </c>
      <c r="G34" s="88">
        <v>15.58</v>
      </c>
      <c r="H34" s="88" t="s">
        <v>110</v>
      </c>
      <c r="I34" s="87"/>
      <c r="J34" s="51">
        <f t="shared" si="0"/>
        <v>190</v>
      </c>
      <c r="K34" s="44">
        <f t="shared" si="1"/>
        <v>2960.2</v>
      </c>
      <c r="L34" s="33">
        <f>VLOOKUP(E34,'Raumgruppen - Leistungen'!$A$3:$D$12,4)*$M34</f>
        <v>0</v>
      </c>
      <c r="M34" s="54">
        <v>1</v>
      </c>
      <c r="N34" s="44" t="e">
        <f t="shared" si="2"/>
        <v>#DIV/0!</v>
      </c>
      <c r="O34" s="45" t="e">
        <f t="shared" si="6"/>
        <v>#DIV/0!</v>
      </c>
      <c r="P34" s="46" t="e">
        <f>N34*Stundenverrechnungssatz!$C$42</f>
        <v>#DIV/0!</v>
      </c>
      <c r="Q34" s="39" t="e">
        <f t="shared" si="7"/>
        <v>#DIV/0!</v>
      </c>
      <c r="R34" s="39" t="e">
        <f t="shared" si="8"/>
        <v>#DIV/0!</v>
      </c>
    </row>
    <row r="35" spans="1:18" ht="24.95" customHeight="1" x14ac:dyDescent="0.2">
      <c r="A35" s="88" t="s">
        <v>105</v>
      </c>
      <c r="B35" s="88" t="s">
        <v>154</v>
      </c>
      <c r="C35" s="88" t="s">
        <v>143</v>
      </c>
      <c r="D35" s="88" t="s">
        <v>144</v>
      </c>
      <c r="E35" s="88" t="s">
        <v>94</v>
      </c>
      <c r="F35" s="88" t="s">
        <v>132</v>
      </c>
      <c r="G35" s="88">
        <v>23.7</v>
      </c>
      <c r="H35" s="88" t="s">
        <v>160</v>
      </c>
      <c r="I35" s="87"/>
      <c r="J35" s="51">
        <f t="shared" si="0"/>
        <v>95</v>
      </c>
      <c r="K35" s="44">
        <f t="shared" si="1"/>
        <v>2251.5</v>
      </c>
      <c r="L35" s="33">
        <f>VLOOKUP(E35,'Raumgruppen - Leistungen'!$A$3:$D$12,4)*$M35</f>
        <v>0</v>
      </c>
      <c r="M35" s="54">
        <v>1</v>
      </c>
      <c r="N35" s="44" t="e">
        <f t="shared" si="2"/>
        <v>#DIV/0!</v>
      </c>
      <c r="O35" s="45" t="e">
        <f t="shared" si="6"/>
        <v>#DIV/0!</v>
      </c>
      <c r="P35" s="46" t="e">
        <f>N35*Stundenverrechnungssatz!$C$42</f>
        <v>#DIV/0!</v>
      </c>
      <c r="Q35" s="39" t="e">
        <f t="shared" si="7"/>
        <v>#DIV/0!</v>
      </c>
      <c r="R35" s="39" t="e">
        <f t="shared" si="8"/>
        <v>#DIV/0!</v>
      </c>
    </row>
    <row r="36" spans="1:18" ht="24.95" customHeight="1" x14ac:dyDescent="0.2">
      <c r="A36" s="88" t="s">
        <v>105</v>
      </c>
      <c r="B36" s="88" t="s">
        <v>154</v>
      </c>
      <c r="C36" s="88" t="s">
        <v>145</v>
      </c>
      <c r="D36" s="88" t="s">
        <v>146</v>
      </c>
      <c r="E36" s="88" t="s">
        <v>88</v>
      </c>
      <c r="F36" s="88" t="s">
        <v>132</v>
      </c>
      <c r="G36" s="88">
        <v>22.51</v>
      </c>
      <c r="H36" s="88" t="s">
        <v>110</v>
      </c>
      <c r="I36" s="87"/>
      <c r="J36" s="51">
        <f t="shared" si="0"/>
        <v>190</v>
      </c>
      <c r="K36" s="44">
        <f t="shared" si="1"/>
        <v>4276.9000000000005</v>
      </c>
      <c r="L36" s="33">
        <f>VLOOKUP(E36,'Raumgruppen - Leistungen'!$A$3:$D$12,4)*$M36</f>
        <v>0</v>
      </c>
      <c r="M36" s="54">
        <v>1</v>
      </c>
      <c r="N36" s="44" t="e">
        <f t="shared" si="2"/>
        <v>#DIV/0!</v>
      </c>
      <c r="O36" s="45" t="e">
        <f t="shared" si="6"/>
        <v>#DIV/0!</v>
      </c>
      <c r="P36" s="46" t="e">
        <f>N36*Stundenverrechnungssatz!$C$42</f>
        <v>#DIV/0!</v>
      </c>
      <c r="Q36" s="39" t="e">
        <f t="shared" si="7"/>
        <v>#DIV/0!</v>
      </c>
      <c r="R36" s="39" t="e">
        <f t="shared" si="8"/>
        <v>#DIV/0!</v>
      </c>
    </row>
    <row r="37" spans="1:18" ht="24.95" customHeight="1" x14ac:dyDescent="0.2">
      <c r="A37" s="88" t="s">
        <v>105</v>
      </c>
      <c r="B37" s="88" t="s">
        <v>154</v>
      </c>
      <c r="C37" s="88" t="s">
        <v>149</v>
      </c>
      <c r="D37" s="88" t="s">
        <v>146</v>
      </c>
      <c r="E37" s="88" t="s">
        <v>88</v>
      </c>
      <c r="F37" s="88" t="s">
        <v>132</v>
      </c>
      <c r="G37" s="88">
        <v>22.53</v>
      </c>
      <c r="H37" s="88" t="s">
        <v>110</v>
      </c>
      <c r="I37" s="87"/>
      <c r="J37" s="51">
        <f t="shared" si="0"/>
        <v>190</v>
      </c>
      <c r="K37" s="44">
        <f t="shared" si="1"/>
        <v>4280.7</v>
      </c>
      <c r="L37" s="33">
        <f>VLOOKUP(E37,'Raumgruppen - Leistungen'!$A$3:$D$12,4)*$M37</f>
        <v>0</v>
      </c>
      <c r="M37" s="54">
        <v>1</v>
      </c>
      <c r="N37" s="44" t="e">
        <f t="shared" si="2"/>
        <v>#DIV/0!</v>
      </c>
      <c r="O37" s="45" t="e">
        <f t="shared" si="6"/>
        <v>#DIV/0!</v>
      </c>
      <c r="P37" s="46" t="e">
        <f>N37*Stundenverrechnungssatz!$C$42</f>
        <v>#DIV/0!</v>
      </c>
      <c r="Q37" s="39" t="e">
        <f t="shared" si="7"/>
        <v>#DIV/0!</v>
      </c>
      <c r="R37" s="39" t="e">
        <f t="shared" si="8"/>
        <v>#DIV/0!</v>
      </c>
    </row>
    <row r="38" spans="1:18" ht="24.95" customHeight="1" x14ac:dyDescent="0.2">
      <c r="A38" s="88" t="s">
        <v>105</v>
      </c>
      <c r="B38" s="88" t="s">
        <v>154</v>
      </c>
      <c r="C38" s="88" t="s">
        <v>150</v>
      </c>
      <c r="D38" s="88" t="s">
        <v>144</v>
      </c>
      <c r="E38" s="88" t="s">
        <v>94</v>
      </c>
      <c r="F38" s="88" t="s">
        <v>132</v>
      </c>
      <c r="G38" s="88">
        <v>23.76</v>
      </c>
      <c r="H38" s="88" t="s">
        <v>160</v>
      </c>
      <c r="I38" s="87"/>
      <c r="J38" s="51">
        <f t="shared" si="0"/>
        <v>95</v>
      </c>
      <c r="K38" s="44">
        <f t="shared" si="1"/>
        <v>2257.2000000000003</v>
      </c>
      <c r="L38" s="33">
        <f>VLOOKUP(E38,'Raumgruppen - Leistungen'!$A$3:$D$12,4)*$M38</f>
        <v>0</v>
      </c>
      <c r="M38" s="54">
        <v>1</v>
      </c>
      <c r="N38" s="44" t="e">
        <f t="shared" si="2"/>
        <v>#DIV/0!</v>
      </c>
      <c r="O38" s="45" t="e">
        <f t="shared" si="6"/>
        <v>#DIV/0!</v>
      </c>
      <c r="P38" s="46" t="e">
        <f>N38*Stundenverrechnungssatz!$C$42</f>
        <v>#DIV/0!</v>
      </c>
      <c r="Q38" s="39" t="e">
        <f t="shared" si="7"/>
        <v>#DIV/0!</v>
      </c>
      <c r="R38" s="39" t="e">
        <f t="shared" si="8"/>
        <v>#DIV/0!</v>
      </c>
    </row>
    <row r="39" spans="1:18" ht="24.95" customHeight="1" x14ac:dyDescent="0.2">
      <c r="A39" s="88" t="s">
        <v>105</v>
      </c>
      <c r="B39" s="88" t="s">
        <v>161</v>
      </c>
      <c r="C39" s="88" t="s">
        <v>162</v>
      </c>
      <c r="D39" s="88" t="s">
        <v>108</v>
      </c>
      <c r="E39" s="88" t="s">
        <v>84</v>
      </c>
      <c r="F39" s="88" t="s">
        <v>109</v>
      </c>
      <c r="G39" s="88">
        <v>65.86</v>
      </c>
      <c r="H39" s="88" t="s">
        <v>110</v>
      </c>
      <c r="I39" s="87"/>
      <c r="J39" s="51">
        <f t="shared" si="0"/>
        <v>190</v>
      </c>
      <c r="K39" s="44">
        <f t="shared" si="1"/>
        <v>12513.4</v>
      </c>
      <c r="L39" s="33">
        <f>VLOOKUP(E39,'Raumgruppen - Leistungen'!$A$3:$D$12,4)*$M39</f>
        <v>0</v>
      </c>
      <c r="M39" s="54">
        <v>1</v>
      </c>
      <c r="N39" s="44" t="e">
        <f t="shared" si="2"/>
        <v>#DIV/0!</v>
      </c>
      <c r="O39" s="45" t="e">
        <f t="shared" si="6"/>
        <v>#DIV/0!</v>
      </c>
      <c r="P39" s="46" t="e">
        <f>N39*Stundenverrechnungssatz!$C$42</f>
        <v>#DIV/0!</v>
      </c>
      <c r="Q39" s="39" t="e">
        <f t="shared" si="7"/>
        <v>#DIV/0!</v>
      </c>
      <c r="R39" s="39" t="e">
        <f t="shared" si="8"/>
        <v>#DIV/0!</v>
      </c>
    </row>
    <row r="40" spans="1:18" ht="24.95" customHeight="1" x14ac:dyDescent="0.2">
      <c r="A40" s="88" t="s">
        <v>105</v>
      </c>
      <c r="B40" s="88" t="s">
        <v>161</v>
      </c>
      <c r="C40" s="88" t="s">
        <v>163</v>
      </c>
      <c r="D40" s="88" t="s">
        <v>112</v>
      </c>
      <c r="E40" s="88" t="s">
        <v>84</v>
      </c>
      <c r="F40" s="88" t="s">
        <v>109</v>
      </c>
      <c r="G40" s="88">
        <v>15.59</v>
      </c>
      <c r="H40" s="88" t="s">
        <v>110</v>
      </c>
      <c r="I40" s="87"/>
      <c r="J40" s="51">
        <f t="shared" si="0"/>
        <v>190</v>
      </c>
      <c r="K40" s="44">
        <f t="shared" si="1"/>
        <v>2962.1</v>
      </c>
      <c r="L40" s="33">
        <f>VLOOKUP(E40,'Raumgruppen - Leistungen'!$A$3:$D$12,4)*$M40</f>
        <v>0</v>
      </c>
      <c r="M40" s="54">
        <v>1</v>
      </c>
      <c r="N40" s="44" t="e">
        <f t="shared" si="2"/>
        <v>#DIV/0!</v>
      </c>
      <c r="O40" s="45" t="e">
        <f t="shared" si="6"/>
        <v>#DIV/0!</v>
      </c>
      <c r="P40" s="46" t="e">
        <f>N40*Stundenverrechnungssatz!$C$42</f>
        <v>#DIV/0!</v>
      </c>
      <c r="Q40" s="39" t="e">
        <f t="shared" si="7"/>
        <v>#DIV/0!</v>
      </c>
      <c r="R40" s="39" t="e">
        <f t="shared" si="8"/>
        <v>#DIV/0!</v>
      </c>
    </row>
    <row r="41" spans="1:18" ht="24.95" customHeight="1" x14ac:dyDescent="0.2">
      <c r="A41" s="88" t="s">
        <v>105</v>
      </c>
      <c r="B41" s="88" t="s">
        <v>161</v>
      </c>
      <c r="C41" s="88" t="s">
        <v>164</v>
      </c>
      <c r="D41" s="88" t="s">
        <v>108</v>
      </c>
      <c r="E41" s="88" t="s">
        <v>84</v>
      </c>
      <c r="F41" s="88" t="s">
        <v>109</v>
      </c>
      <c r="G41" s="88">
        <v>65.73</v>
      </c>
      <c r="H41" s="88" t="s">
        <v>110</v>
      </c>
      <c r="I41" s="87"/>
      <c r="J41" s="51">
        <f t="shared" si="0"/>
        <v>190</v>
      </c>
      <c r="K41" s="44">
        <f t="shared" si="1"/>
        <v>12488.7</v>
      </c>
      <c r="L41" s="33">
        <f>VLOOKUP(E41,'Raumgruppen - Leistungen'!$A$3:$D$12,4)*$M41</f>
        <v>0</v>
      </c>
      <c r="M41" s="54">
        <v>1</v>
      </c>
      <c r="N41" s="44" t="e">
        <f t="shared" si="2"/>
        <v>#DIV/0!</v>
      </c>
      <c r="O41" s="45" t="e">
        <f t="shared" si="6"/>
        <v>#DIV/0!</v>
      </c>
      <c r="P41" s="46" t="e">
        <f>N41*Stundenverrechnungssatz!$C$42</f>
        <v>#DIV/0!</v>
      </c>
      <c r="Q41" s="39" t="e">
        <f t="shared" si="7"/>
        <v>#DIV/0!</v>
      </c>
      <c r="R41" s="39" t="e">
        <f t="shared" si="8"/>
        <v>#DIV/0!</v>
      </c>
    </row>
    <row r="42" spans="1:18" ht="24.95" customHeight="1" x14ac:dyDescent="0.2">
      <c r="A42" s="88" t="s">
        <v>105</v>
      </c>
      <c r="B42" s="88" t="s">
        <v>161</v>
      </c>
      <c r="C42" s="88" t="s">
        <v>165</v>
      </c>
      <c r="D42" s="88" t="s">
        <v>108</v>
      </c>
      <c r="E42" s="88" t="s">
        <v>84</v>
      </c>
      <c r="F42" s="88" t="s">
        <v>109</v>
      </c>
      <c r="G42" s="88">
        <v>66.209999999999994</v>
      </c>
      <c r="H42" s="88" t="s">
        <v>110</v>
      </c>
      <c r="I42" s="87"/>
      <c r="J42" s="51">
        <f t="shared" si="0"/>
        <v>190</v>
      </c>
      <c r="K42" s="44">
        <f t="shared" si="1"/>
        <v>12579.9</v>
      </c>
      <c r="L42" s="33">
        <f>VLOOKUP(E42,'Raumgruppen - Leistungen'!$A$3:$D$12,4)*$M42</f>
        <v>0</v>
      </c>
      <c r="M42" s="54">
        <v>1</v>
      </c>
      <c r="N42" s="44" t="e">
        <f t="shared" si="2"/>
        <v>#DIV/0!</v>
      </c>
      <c r="O42" s="45" t="e">
        <f t="shared" si="6"/>
        <v>#DIV/0!</v>
      </c>
      <c r="P42" s="46" t="e">
        <f>N42*Stundenverrechnungssatz!$C$42</f>
        <v>#DIV/0!</v>
      </c>
      <c r="Q42" s="39" t="e">
        <f t="shared" si="7"/>
        <v>#DIV/0!</v>
      </c>
      <c r="R42" s="39" t="e">
        <f t="shared" si="8"/>
        <v>#DIV/0!</v>
      </c>
    </row>
    <row r="43" spans="1:18" ht="24.95" customHeight="1" x14ac:dyDescent="0.2">
      <c r="A43" s="88" t="s">
        <v>105</v>
      </c>
      <c r="B43" s="88" t="s">
        <v>161</v>
      </c>
      <c r="C43" s="88" t="s">
        <v>166</v>
      </c>
      <c r="D43" s="88" t="s">
        <v>115</v>
      </c>
      <c r="E43" s="88" t="s">
        <v>84</v>
      </c>
      <c r="F43" s="88" t="s">
        <v>109</v>
      </c>
      <c r="G43" s="88">
        <v>65.84</v>
      </c>
      <c r="H43" s="88" t="s">
        <v>110</v>
      </c>
      <c r="I43" s="87"/>
      <c r="J43" s="51">
        <f t="shared" si="0"/>
        <v>190</v>
      </c>
      <c r="K43" s="44">
        <f t="shared" si="1"/>
        <v>12509.6</v>
      </c>
      <c r="L43" s="33">
        <f>VLOOKUP(E43,'Raumgruppen - Leistungen'!$A$3:$D$12,4)*$M43</f>
        <v>0</v>
      </c>
      <c r="M43" s="54">
        <v>1</v>
      </c>
      <c r="N43" s="44" t="e">
        <f t="shared" si="2"/>
        <v>#DIV/0!</v>
      </c>
      <c r="O43" s="45" t="e">
        <f t="shared" si="6"/>
        <v>#DIV/0!</v>
      </c>
      <c r="P43" s="46" t="e">
        <f>N43*Stundenverrechnungssatz!$C$42</f>
        <v>#DIV/0!</v>
      </c>
      <c r="Q43" s="39" t="e">
        <f t="shared" si="7"/>
        <v>#DIV/0!</v>
      </c>
      <c r="R43" s="39" t="e">
        <f t="shared" si="8"/>
        <v>#DIV/0!</v>
      </c>
    </row>
    <row r="44" spans="1:18" ht="24.95" customHeight="1" x14ac:dyDescent="0.2">
      <c r="A44" s="88" t="s">
        <v>105</v>
      </c>
      <c r="B44" s="88" t="s">
        <v>161</v>
      </c>
      <c r="C44" s="88" t="s">
        <v>167</v>
      </c>
      <c r="D44" s="88" t="s">
        <v>118</v>
      </c>
      <c r="E44" s="88" t="s">
        <v>84</v>
      </c>
      <c r="F44" s="88" t="s">
        <v>109</v>
      </c>
      <c r="G44" s="88">
        <v>15.58</v>
      </c>
      <c r="H44" s="88" t="s">
        <v>110</v>
      </c>
      <c r="I44" s="87"/>
      <c r="J44" s="51">
        <f t="shared" si="0"/>
        <v>190</v>
      </c>
      <c r="K44" s="44">
        <f t="shared" si="1"/>
        <v>2960.2</v>
      </c>
      <c r="L44" s="33">
        <f>VLOOKUP(E44,'Raumgruppen - Leistungen'!$A$3:$D$12,4)*$M44</f>
        <v>0</v>
      </c>
      <c r="M44" s="54">
        <v>1</v>
      </c>
      <c r="N44" s="44" t="e">
        <f t="shared" si="2"/>
        <v>#DIV/0!</v>
      </c>
      <c r="O44" s="45" t="e">
        <f t="shared" si="6"/>
        <v>#DIV/0!</v>
      </c>
      <c r="P44" s="46" t="e">
        <f>N44*Stundenverrechnungssatz!$C$42</f>
        <v>#DIV/0!</v>
      </c>
      <c r="Q44" s="39" t="e">
        <f t="shared" si="7"/>
        <v>#DIV/0!</v>
      </c>
      <c r="R44" s="39" t="e">
        <f t="shared" si="8"/>
        <v>#DIV/0!</v>
      </c>
    </row>
    <row r="45" spans="1:18" ht="24.95" customHeight="1" x14ac:dyDescent="0.2">
      <c r="A45" s="88" t="s">
        <v>105</v>
      </c>
      <c r="B45" s="88" t="s">
        <v>161</v>
      </c>
      <c r="C45" s="88" t="s">
        <v>143</v>
      </c>
      <c r="D45" s="88" t="s">
        <v>144</v>
      </c>
      <c r="E45" s="88" t="s">
        <v>94</v>
      </c>
      <c r="F45" s="88" t="s">
        <v>132</v>
      </c>
      <c r="G45" s="88">
        <v>23.7</v>
      </c>
      <c r="H45" s="88" t="s">
        <v>160</v>
      </c>
      <c r="I45" s="87"/>
      <c r="J45" s="51">
        <f t="shared" ref="J45:J54" si="9">H45*$E$1/5</f>
        <v>95</v>
      </c>
      <c r="K45" s="44">
        <f t="shared" si="1"/>
        <v>2251.5</v>
      </c>
      <c r="L45" s="33">
        <f>VLOOKUP(E45,'Raumgruppen - Leistungen'!$A$3:$D$12,4)*$M45</f>
        <v>0</v>
      </c>
      <c r="M45" s="54">
        <v>1</v>
      </c>
      <c r="N45" s="44" t="e">
        <f t="shared" si="2"/>
        <v>#DIV/0!</v>
      </c>
      <c r="O45" s="45" t="e">
        <f t="shared" si="6"/>
        <v>#DIV/0!</v>
      </c>
      <c r="P45" s="46" t="e">
        <f>N45*Stundenverrechnungssatz!$C$42</f>
        <v>#DIV/0!</v>
      </c>
      <c r="Q45" s="39" t="e">
        <f t="shared" si="7"/>
        <v>#DIV/0!</v>
      </c>
      <c r="R45" s="39" t="e">
        <f t="shared" si="8"/>
        <v>#DIV/0!</v>
      </c>
    </row>
    <row r="46" spans="1:18" ht="24.95" customHeight="1" x14ac:dyDescent="0.2">
      <c r="A46" s="88" t="s">
        <v>105</v>
      </c>
      <c r="B46" s="88" t="s">
        <v>161</v>
      </c>
      <c r="C46" s="88" t="s">
        <v>145</v>
      </c>
      <c r="D46" s="88" t="s">
        <v>146</v>
      </c>
      <c r="E46" s="88" t="s">
        <v>90</v>
      </c>
      <c r="F46" s="88" t="s">
        <v>132</v>
      </c>
      <c r="G46" s="88">
        <v>10.76</v>
      </c>
      <c r="H46" s="88" t="s">
        <v>160</v>
      </c>
      <c r="I46" s="87"/>
      <c r="J46" s="51">
        <f t="shared" si="9"/>
        <v>95</v>
      </c>
      <c r="K46" s="44">
        <f t="shared" si="1"/>
        <v>1022.1999999999999</v>
      </c>
      <c r="L46" s="33">
        <f>VLOOKUP(E46,'Raumgruppen - Leistungen'!$A$3:$D$12,4)*$M46</f>
        <v>0</v>
      </c>
      <c r="M46" s="54">
        <v>1</v>
      </c>
      <c r="N46" s="44" t="e">
        <f t="shared" si="2"/>
        <v>#DIV/0!</v>
      </c>
      <c r="O46" s="45" t="e">
        <f t="shared" si="6"/>
        <v>#DIV/0!</v>
      </c>
      <c r="P46" s="46" t="e">
        <f>N46*Stundenverrechnungssatz!$C$42</f>
        <v>#DIV/0!</v>
      </c>
      <c r="Q46" s="39" t="e">
        <f t="shared" si="7"/>
        <v>#DIV/0!</v>
      </c>
      <c r="R46" s="39" t="e">
        <f t="shared" si="8"/>
        <v>#DIV/0!</v>
      </c>
    </row>
    <row r="47" spans="1:18" ht="24.95" customHeight="1" x14ac:dyDescent="0.2">
      <c r="A47" s="88" t="s">
        <v>105</v>
      </c>
      <c r="B47" s="88" t="s">
        <v>161</v>
      </c>
      <c r="C47" s="88" t="s">
        <v>149</v>
      </c>
      <c r="D47" s="88" t="s">
        <v>146</v>
      </c>
      <c r="E47" s="88" t="s">
        <v>90</v>
      </c>
      <c r="F47" s="88" t="s">
        <v>132</v>
      </c>
      <c r="G47" s="88">
        <v>10.78</v>
      </c>
      <c r="H47" s="88" t="s">
        <v>160</v>
      </c>
      <c r="I47" s="87"/>
      <c r="J47" s="51">
        <f t="shared" si="9"/>
        <v>95</v>
      </c>
      <c r="K47" s="44">
        <f t="shared" si="1"/>
        <v>1024.0999999999999</v>
      </c>
      <c r="L47" s="33">
        <f>VLOOKUP(E47,'Raumgruppen - Leistungen'!$A$3:$D$12,4)*$M47</f>
        <v>0</v>
      </c>
      <c r="M47" s="54">
        <v>1</v>
      </c>
      <c r="N47" s="44" t="e">
        <f t="shared" si="2"/>
        <v>#DIV/0!</v>
      </c>
      <c r="O47" s="45" t="e">
        <f t="shared" si="6"/>
        <v>#DIV/0!</v>
      </c>
      <c r="P47" s="46" t="e">
        <f>N47*Stundenverrechnungssatz!$C$42</f>
        <v>#DIV/0!</v>
      </c>
      <c r="Q47" s="39" t="e">
        <f t="shared" si="7"/>
        <v>#DIV/0!</v>
      </c>
      <c r="R47" s="39" t="e">
        <f t="shared" si="8"/>
        <v>#DIV/0!</v>
      </c>
    </row>
    <row r="48" spans="1:18" ht="24.95" customHeight="1" x14ac:dyDescent="0.2">
      <c r="A48" s="88" t="s">
        <v>105</v>
      </c>
      <c r="B48" s="88" t="s">
        <v>161</v>
      </c>
      <c r="C48" s="88" t="s">
        <v>150</v>
      </c>
      <c r="D48" s="88" t="s">
        <v>144</v>
      </c>
      <c r="E48" s="88" t="s">
        <v>94</v>
      </c>
      <c r="F48" s="88" t="s">
        <v>132</v>
      </c>
      <c r="G48" s="88">
        <v>23.76</v>
      </c>
      <c r="H48" s="88" t="s">
        <v>160</v>
      </c>
      <c r="I48" s="87"/>
      <c r="J48" s="51">
        <f t="shared" si="9"/>
        <v>95</v>
      </c>
      <c r="K48" s="44">
        <f t="shared" si="1"/>
        <v>2257.2000000000003</v>
      </c>
      <c r="L48" s="33">
        <f>VLOOKUP(E48,'Raumgruppen - Leistungen'!$A$3:$D$12,4)*$M48</f>
        <v>0</v>
      </c>
      <c r="M48" s="54">
        <v>1</v>
      </c>
      <c r="N48" s="44" t="e">
        <f t="shared" si="2"/>
        <v>#DIV/0!</v>
      </c>
      <c r="O48" s="45" t="e">
        <f t="shared" si="6"/>
        <v>#DIV/0!</v>
      </c>
      <c r="P48" s="46" t="e">
        <f>N48*Stundenverrechnungssatz!$C$42</f>
        <v>#DIV/0!</v>
      </c>
      <c r="Q48" s="39" t="e">
        <f t="shared" si="7"/>
        <v>#DIV/0!</v>
      </c>
      <c r="R48" s="39" t="e">
        <f t="shared" si="8"/>
        <v>#DIV/0!</v>
      </c>
    </row>
    <row r="49" spans="1:18" ht="24.95" customHeight="1" x14ac:dyDescent="0.2">
      <c r="A49" s="88" t="s">
        <v>105</v>
      </c>
      <c r="B49" s="88" t="s">
        <v>168</v>
      </c>
      <c r="C49" s="88" t="s">
        <v>169</v>
      </c>
      <c r="D49" s="88" t="s">
        <v>170</v>
      </c>
      <c r="E49" s="88" t="s">
        <v>84</v>
      </c>
      <c r="F49" s="88" t="s">
        <v>109</v>
      </c>
      <c r="G49" s="88">
        <v>60.14</v>
      </c>
      <c r="H49" s="88" t="s">
        <v>110</v>
      </c>
      <c r="I49" s="87"/>
      <c r="J49" s="51">
        <f t="shared" si="9"/>
        <v>190</v>
      </c>
      <c r="K49" s="44">
        <f t="shared" si="1"/>
        <v>11426.6</v>
      </c>
      <c r="L49" s="33">
        <f>VLOOKUP(E49,'Raumgruppen - Leistungen'!$A$3:$D$12,4)*$M49</f>
        <v>0</v>
      </c>
      <c r="M49" s="54">
        <v>1</v>
      </c>
      <c r="N49" s="44" t="e">
        <f t="shared" si="2"/>
        <v>#DIV/0!</v>
      </c>
      <c r="O49" s="45" t="e">
        <f t="shared" si="6"/>
        <v>#DIV/0!</v>
      </c>
      <c r="P49" s="46" t="e">
        <f>N49*Stundenverrechnungssatz!$C$42</f>
        <v>#DIV/0!</v>
      </c>
      <c r="Q49" s="39" t="e">
        <f t="shared" si="7"/>
        <v>#DIV/0!</v>
      </c>
      <c r="R49" s="39" t="e">
        <f t="shared" si="8"/>
        <v>#DIV/0!</v>
      </c>
    </row>
    <row r="50" spans="1:18" ht="24.95" customHeight="1" x14ac:dyDescent="0.2">
      <c r="A50" s="88" t="s">
        <v>105</v>
      </c>
      <c r="B50" s="88" t="s">
        <v>168</v>
      </c>
      <c r="C50" s="88" t="s">
        <v>171</v>
      </c>
      <c r="D50" s="88" t="s">
        <v>172</v>
      </c>
      <c r="E50" s="88" t="s">
        <v>97</v>
      </c>
      <c r="F50" s="88" t="s">
        <v>109</v>
      </c>
      <c r="G50" s="88">
        <v>10.18</v>
      </c>
      <c r="H50" s="88" t="s">
        <v>110</v>
      </c>
      <c r="I50" s="87"/>
      <c r="J50" s="51">
        <f t="shared" si="9"/>
        <v>190</v>
      </c>
      <c r="K50" s="44">
        <f t="shared" si="1"/>
        <v>1934.2</v>
      </c>
      <c r="L50" s="33">
        <f>VLOOKUP(E50,'Raumgruppen - Leistungen'!$A$3:$D$12,4)*$M50</f>
        <v>0</v>
      </c>
      <c r="M50" s="54">
        <v>1</v>
      </c>
      <c r="N50" s="44" t="e">
        <f t="shared" si="2"/>
        <v>#DIV/0!</v>
      </c>
      <c r="O50" s="45" t="e">
        <f t="shared" si="6"/>
        <v>#DIV/0!</v>
      </c>
      <c r="P50" s="46" t="e">
        <f>N50*Stundenverrechnungssatz!$C$42</f>
        <v>#DIV/0!</v>
      </c>
      <c r="Q50" s="39" t="e">
        <f t="shared" si="7"/>
        <v>#DIV/0!</v>
      </c>
      <c r="R50" s="39" t="e">
        <f t="shared" si="8"/>
        <v>#DIV/0!</v>
      </c>
    </row>
    <row r="51" spans="1:18" ht="24.95" customHeight="1" x14ac:dyDescent="0.2">
      <c r="A51" s="88" t="s">
        <v>105</v>
      </c>
      <c r="B51" s="88" t="s">
        <v>168</v>
      </c>
      <c r="C51" s="88" t="s">
        <v>173</v>
      </c>
      <c r="D51" s="88" t="s">
        <v>174</v>
      </c>
      <c r="E51" s="88" t="s">
        <v>84</v>
      </c>
      <c r="F51" s="88" t="s">
        <v>109</v>
      </c>
      <c r="G51" s="88">
        <v>61.74</v>
      </c>
      <c r="H51" s="88" t="s">
        <v>110</v>
      </c>
      <c r="I51" s="87"/>
      <c r="J51" s="51">
        <f t="shared" si="9"/>
        <v>190</v>
      </c>
      <c r="K51" s="44">
        <f t="shared" si="1"/>
        <v>11730.6</v>
      </c>
      <c r="L51" s="33">
        <f>VLOOKUP(E51,'Raumgruppen - Leistungen'!$A$3:$D$12,4)*$M51</f>
        <v>0</v>
      </c>
      <c r="M51" s="54">
        <v>1</v>
      </c>
      <c r="N51" s="44" t="e">
        <f t="shared" si="2"/>
        <v>#DIV/0!</v>
      </c>
      <c r="O51" s="45" t="e">
        <f t="shared" si="6"/>
        <v>#DIV/0!</v>
      </c>
      <c r="P51" s="46" t="e">
        <f>N51*Stundenverrechnungssatz!$C$42</f>
        <v>#DIV/0!</v>
      </c>
      <c r="Q51" s="39" t="e">
        <f t="shared" si="7"/>
        <v>#DIV/0!</v>
      </c>
      <c r="R51" s="39" t="e">
        <f t="shared" si="8"/>
        <v>#DIV/0!</v>
      </c>
    </row>
    <row r="52" spans="1:18" ht="24.95" customHeight="1" x14ac:dyDescent="0.2">
      <c r="A52" s="88" t="s">
        <v>105</v>
      </c>
      <c r="B52" s="88" t="s">
        <v>168</v>
      </c>
      <c r="C52" s="88" t="s">
        <v>175</v>
      </c>
      <c r="D52" s="88" t="s">
        <v>144</v>
      </c>
      <c r="E52" s="88" t="s">
        <v>92</v>
      </c>
      <c r="F52" s="88" t="s">
        <v>132</v>
      </c>
      <c r="G52" s="88">
        <v>11.66</v>
      </c>
      <c r="H52" s="88" t="s">
        <v>110</v>
      </c>
      <c r="I52" s="87"/>
      <c r="J52" s="51">
        <f t="shared" si="9"/>
        <v>190</v>
      </c>
      <c r="K52" s="44">
        <f t="shared" si="1"/>
        <v>2215.4</v>
      </c>
      <c r="L52" s="33">
        <f>VLOOKUP(E52,'Raumgruppen - Leistungen'!$A$3:$D$12,4)*$M52</f>
        <v>0</v>
      </c>
      <c r="M52" s="54">
        <v>1</v>
      </c>
      <c r="N52" s="44" t="e">
        <f t="shared" si="2"/>
        <v>#DIV/0!</v>
      </c>
      <c r="O52" s="45" t="e">
        <f t="shared" si="6"/>
        <v>#DIV/0!</v>
      </c>
      <c r="P52" s="46" t="e">
        <f>N52*Stundenverrechnungssatz!$C$42</f>
        <v>#DIV/0!</v>
      </c>
      <c r="Q52" s="39" t="e">
        <f t="shared" si="7"/>
        <v>#DIV/0!</v>
      </c>
      <c r="R52" s="39" t="e">
        <f t="shared" si="8"/>
        <v>#DIV/0!</v>
      </c>
    </row>
    <row r="53" spans="1:18" ht="24.95" customHeight="1" x14ac:dyDescent="0.2">
      <c r="A53" s="88" t="s">
        <v>105</v>
      </c>
      <c r="B53" s="88" t="s">
        <v>168</v>
      </c>
      <c r="C53" s="88" t="s">
        <v>176</v>
      </c>
      <c r="D53" s="88" t="s">
        <v>146</v>
      </c>
      <c r="E53" s="88" t="s">
        <v>88</v>
      </c>
      <c r="F53" s="88" t="s">
        <v>132</v>
      </c>
      <c r="G53" s="88">
        <v>20.74</v>
      </c>
      <c r="H53" s="88" t="s">
        <v>110</v>
      </c>
      <c r="I53" s="87"/>
      <c r="J53" s="51">
        <f t="shared" si="9"/>
        <v>190</v>
      </c>
      <c r="K53" s="44">
        <f t="shared" si="1"/>
        <v>3940.6</v>
      </c>
      <c r="L53" s="33">
        <f>VLOOKUP(E53,'Raumgruppen - Leistungen'!$A$3:$D$12,4)*$M53</f>
        <v>0</v>
      </c>
      <c r="M53" s="54">
        <v>1</v>
      </c>
      <c r="N53" s="44" t="e">
        <f t="shared" si="2"/>
        <v>#DIV/0!</v>
      </c>
      <c r="O53" s="45" t="e">
        <f t="shared" si="6"/>
        <v>#DIV/0!</v>
      </c>
      <c r="P53" s="46" t="e">
        <f>N53*Stundenverrechnungssatz!$C$42</f>
        <v>#DIV/0!</v>
      </c>
      <c r="Q53" s="39" t="e">
        <f t="shared" si="7"/>
        <v>#DIV/0!</v>
      </c>
      <c r="R53" s="39" t="e">
        <f t="shared" si="8"/>
        <v>#DIV/0!</v>
      </c>
    </row>
    <row r="54" spans="1:18" ht="24.95" customHeight="1" x14ac:dyDescent="0.2">
      <c r="A54" s="88" t="s">
        <v>105</v>
      </c>
      <c r="B54" s="88" t="s">
        <v>168</v>
      </c>
      <c r="C54" s="88" t="s">
        <v>177</v>
      </c>
      <c r="D54" s="88" t="s">
        <v>144</v>
      </c>
      <c r="E54" s="88" t="s">
        <v>92</v>
      </c>
      <c r="F54" s="88" t="s">
        <v>132</v>
      </c>
      <c r="G54" s="88">
        <v>23.57</v>
      </c>
      <c r="H54" s="88" t="s">
        <v>110</v>
      </c>
      <c r="I54" s="87"/>
      <c r="J54" s="51">
        <f t="shared" si="9"/>
        <v>190</v>
      </c>
      <c r="K54" s="44">
        <f t="shared" si="1"/>
        <v>4478.3</v>
      </c>
      <c r="L54" s="33">
        <f>VLOOKUP(E54,'Raumgruppen - Leistungen'!$A$3:$D$12,4)*$M54</f>
        <v>0</v>
      </c>
      <c r="M54" s="54">
        <v>1</v>
      </c>
      <c r="N54" s="44" t="e">
        <f t="shared" si="2"/>
        <v>#DIV/0!</v>
      </c>
      <c r="O54" s="45" t="e">
        <f t="shared" si="6"/>
        <v>#DIV/0!</v>
      </c>
      <c r="P54" s="46" t="e">
        <f>N54*Stundenverrechnungssatz!$C$42</f>
        <v>#DIV/0!</v>
      </c>
      <c r="Q54" s="39" t="e">
        <f t="shared" si="7"/>
        <v>#DIV/0!</v>
      </c>
      <c r="R54" s="39" t="e">
        <f t="shared" si="8"/>
        <v>#DIV/0!</v>
      </c>
    </row>
    <row r="55" spans="1:18" ht="24.95" customHeight="1" x14ac:dyDescent="0.2">
      <c r="A55" s="88" t="s">
        <v>105</v>
      </c>
      <c r="B55" s="88" t="s">
        <v>168</v>
      </c>
      <c r="C55" s="88" t="s">
        <v>178</v>
      </c>
      <c r="D55" s="88" t="s">
        <v>146</v>
      </c>
      <c r="E55" s="88" t="s">
        <v>88</v>
      </c>
      <c r="F55" s="88" t="s">
        <v>132</v>
      </c>
      <c r="G55" s="88">
        <v>22.82</v>
      </c>
      <c r="H55" s="88" t="s">
        <v>110</v>
      </c>
      <c r="I55" s="87"/>
      <c r="J55" s="51">
        <f t="shared" ref="J55:J89" si="10">H55*$E$1/5</f>
        <v>190</v>
      </c>
      <c r="K55" s="44">
        <f t="shared" si="1"/>
        <v>4335.8</v>
      </c>
      <c r="L55" s="33">
        <f>VLOOKUP(E55,'Raumgruppen - Leistungen'!$A$3:$D$12,4)*$M55</f>
        <v>0</v>
      </c>
      <c r="M55" s="54">
        <v>1</v>
      </c>
      <c r="N55" s="44" t="e">
        <f t="shared" si="2"/>
        <v>#DIV/0!</v>
      </c>
      <c r="O55" s="45" t="e">
        <f t="shared" ref="O55:O68" si="11">N55*H55</f>
        <v>#DIV/0!</v>
      </c>
      <c r="P55" s="46" t="e">
        <f>N55*Stundenverrechnungssatz!$C$42</f>
        <v>#DIV/0!</v>
      </c>
      <c r="Q55" s="39" t="e">
        <f t="shared" ref="Q55:Q68" si="12">J55*P55</f>
        <v>#DIV/0!</v>
      </c>
      <c r="R55" s="39" t="e">
        <f t="shared" ref="R55:R68" si="13">Q55/12</f>
        <v>#DIV/0!</v>
      </c>
    </row>
    <row r="56" spans="1:18" ht="24.95" customHeight="1" x14ac:dyDescent="0.2">
      <c r="A56" s="88" t="s">
        <v>179</v>
      </c>
      <c r="B56" s="88" t="s">
        <v>180</v>
      </c>
      <c r="C56" s="88" t="s">
        <v>104</v>
      </c>
      <c r="D56" s="88" t="s">
        <v>144</v>
      </c>
      <c r="E56" s="88" t="s">
        <v>92</v>
      </c>
      <c r="F56" s="88" t="s">
        <v>132</v>
      </c>
      <c r="G56" s="88">
        <v>20.38</v>
      </c>
      <c r="H56" s="88" t="s">
        <v>110</v>
      </c>
      <c r="I56" s="87"/>
      <c r="J56" s="51">
        <f t="shared" si="10"/>
        <v>190</v>
      </c>
      <c r="K56" s="44">
        <f t="shared" si="1"/>
        <v>3872.2</v>
      </c>
      <c r="L56" s="33">
        <f>VLOOKUP(E56,'Raumgruppen - Leistungen'!$A$3:$D$12,4)*$M56</f>
        <v>0</v>
      </c>
      <c r="M56" s="54">
        <v>1</v>
      </c>
      <c r="N56" s="44" t="e">
        <f t="shared" si="2"/>
        <v>#DIV/0!</v>
      </c>
      <c r="O56" s="45" t="e">
        <f t="shared" si="11"/>
        <v>#DIV/0!</v>
      </c>
      <c r="P56" s="46" t="e">
        <f>N56*Stundenverrechnungssatz!$C$42</f>
        <v>#DIV/0!</v>
      </c>
      <c r="Q56" s="39" t="e">
        <f t="shared" si="12"/>
        <v>#DIV/0!</v>
      </c>
      <c r="R56" s="39" t="e">
        <f t="shared" si="13"/>
        <v>#DIV/0!</v>
      </c>
    </row>
    <row r="57" spans="1:18" ht="24.95" customHeight="1" x14ac:dyDescent="0.2">
      <c r="A57" s="88" t="s">
        <v>179</v>
      </c>
      <c r="B57" s="88" t="s">
        <v>180</v>
      </c>
      <c r="C57" s="88" t="s">
        <v>181</v>
      </c>
      <c r="D57" s="88" t="s">
        <v>182</v>
      </c>
      <c r="E57" s="88" t="s">
        <v>96</v>
      </c>
      <c r="F57" s="88" t="s">
        <v>132</v>
      </c>
      <c r="G57" s="88">
        <v>2.46</v>
      </c>
      <c r="H57" s="88" t="s">
        <v>110</v>
      </c>
      <c r="I57" s="87"/>
      <c r="J57" s="51">
        <f t="shared" si="10"/>
        <v>190</v>
      </c>
      <c r="K57" s="44">
        <f t="shared" si="1"/>
        <v>467.4</v>
      </c>
      <c r="L57" s="33">
        <f>VLOOKUP(E57,'Raumgruppen - Leistungen'!$A$3:$D$12,4)*$M57</f>
        <v>0</v>
      </c>
      <c r="M57" s="54">
        <v>1</v>
      </c>
      <c r="N57" s="44" t="e">
        <f t="shared" si="2"/>
        <v>#DIV/0!</v>
      </c>
      <c r="O57" s="45" t="e">
        <f t="shared" si="11"/>
        <v>#DIV/0!</v>
      </c>
      <c r="P57" s="46" t="e">
        <f>N57*Stundenverrechnungssatz!$C$42</f>
        <v>#DIV/0!</v>
      </c>
      <c r="Q57" s="39" t="e">
        <f t="shared" si="12"/>
        <v>#DIV/0!</v>
      </c>
      <c r="R57" s="39" t="e">
        <f t="shared" si="13"/>
        <v>#DIV/0!</v>
      </c>
    </row>
    <row r="58" spans="1:18" ht="24.95" customHeight="1" x14ac:dyDescent="0.2">
      <c r="A58" s="88" t="s">
        <v>179</v>
      </c>
      <c r="B58" s="88" t="s">
        <v>180</v>
      </c>
      <c r="C58" s="88" t="s">
        <v>183</v>
      </c>
      <c r="D58" s="88" t="s">
        <v>184</v>
      </c>
      <c r="E58" s="88" t="s">
        <v>96</v>
      </c>
      <c r="F58" s="88" t="s">
        <v>132</v>
      </c>
      <c r="G58" s="88">
        <v>2.52</v>
      </c>
      <c r="H58" s="88" t="s">
        <v>110</v>
      </c>
      <c r="I58" s="87"/>
      <c r="J58" s="51">
        <f t="shared" si="10"/>
        <v>190</v>
      </c>
      <c r="K58" s="44">
        <f t="shared" si="1"/>
        <v>478.8</v>
      </c>
      <c r="L58" s="33">
        <f>VLOOKUP(E58,'Raumgruppen - Leistungen'!$A$3:$D$12,4)*$M58</f>
        <v>0</v>
      </c>
      <c r="M58" s="54">
        <v>1</v>
      </c>
      <c r="N58" s="44" t="e">
        <f t="shared" si="2"/>
        <v>#DIV/0!</v>
      </c>
      <c r="O58" s="45" t="e">
        <f t="shared" si="11"/>
        <v>#DIV/0!</v>
      </c>
      <c r="P58" s="46" t="e">
        <f>N58*Stundenverrechnungssatz!$C$42</f>
        <v>#DIV/0!</v>
      </c>
      <c r="Q58" s="39" t="e">
        <f t="shared" si="12"/>
        <v>#DIV/0!</v>
      </c>
      <c r="R58" s="39" t="e">
        <f t="shared" si="13"/>
        <v>#DIV/0!</v>
      </c>
    </row>
    <row r="59" spans="1:18" ht="24.95" customHeight="1" x14ac:dyDescent="0.2">
      <c r="A59" s="88" t="s">
        <v>179</v>
      </c>
      <c r="B59" s="88" t="s">
        <v>180</v>
      </c>
      <c r="C59" s="88" t="s">
        <v>185</v>
      </c>
      <c r="D59" s="88" t="s">
        <v>186</v>
      </c>
      <c r="E59" s="88" t="s">
        <v>96</v>
      </c>
      <c r="F59" s="88" t="s">
        <v>132</v>
      </c>
      <c r="G59" s="88">
        <v>4.91</v>
      </c>
      <c r="H59" s="88" t="s">
        <v>110</v>
      </c>
      <c r="I59" s="87"/>
      <c r="J59" s="51">
        <f t="shared" si="10"/>
        <v>190</v>
      </c>
      <c r="K59" s="44">
        <f t="shared" si="1"/>
        <v>932.9</v>
      </c>
      <c r="L59" s="33">
        <f>VLOOKUP(E59,'Raumgruppen - Leistungen'!$A$3:$D$12,4)*$M59</f>
        <v>0</v>
      </c>
      <c r="M59" s="54">
        <v>1</v>
      </c>
      <c r="N59" s="44" t="e">
        <f t="shared" si="2"/>
        <v>#DIV/0!</v>
      </c>
      <c r="O59" s="45" t="e">
        <f t="shared" si="11"/>
        <v>#DIV/0!</v>
      </c>
      <c r="P59" s="46" t="e">
        <f>N59*Stundenverrechnungssatz!$C$42</f>
        <v>#DIV/0!</v>
      </c>
      <c r="Q59" s="39" t="e">
        <f t="shared" si="12"/>
        <v>#DIV/0!</v>
      </c>
      <c r="R59" s="39" t="e">
        <f t="shared" si="13"/>
        <v>#DIV/0!</v>
      </c>
    </row>
    <row r="60" spans="1:18" ht="24.95" customHeight="1" x14ac:dyDescent="0.2">
      <c r="A60" s="88" t="s">
        <v>179</v>
      </c>
      <c r="B60" s="88" t="s">
        <v>180</v>
      </c>
      <c r="C60" s="88" t="s">
        <v>187</v>
      </c>
      <c r="D60" s="88" t="s">
        <v>188</v>
      </c>
      <c r="E60" s="88" t="s">
        <v>96</v>
      </c>
      <c r="F60" s="88" t="s">
        <v>132</v>
      </c>
      <c r="G60" s="88">
        <v>6.8</v>
      </c>
      <c r="H60" s="88" t="s">
        <v>110</v>
      </c>
      <c r="I60" s="87"/>
      <c r="J60" s="51">
        <f t="shared" si="10"/>
        <v>190</v>
      </c>
      <c r="K60" s="44">
        <f t="shared" si="1"/>
        <v>1292</v>
      </c>
      <c r="L60" s="33">
        <f>VLOOKUP(E60,'Raumgruppen - Leistungen'!$A$3:$D$12,4)*$M60</f>
        <v>0</v>
      </c>
      <c r="M60" s="54">
        <v>1</v>
      </c>
      <c r="N60" s="44" t="e">
        <f t="shared" si="2"/>
        <v>#DIV/0!</v>
      </c>
      <c r="O60" s="45" t="e">
        <f t="shared" si="11"/>
        <v>#DIV/0!</v>
      </c>
      <c r="P60" s="46" t="e">
        <f>N60*Stundenverrechnungssatz!$C$42</f>
        <v>#DIV/0!</v>
      </c>
      <c r="Q60" s="39" t="e">
        <f t="shared" si="12"/>
        <v>#DIV/0!</v>
      </c>
      <c r="R60" s="39" t="e">
        <f t="shared" si="13"/>
        <v>#DIV/0!</v>
      </c>
    </row>
    <row r="61" spans="1:18" ht="24.95" customHeight="1" x14ac:dyDescent="0.2">
      <c r="A61" s="88" t="s">
        <v>179</v>
      </c>
      <c r="B61" s="88" t="s">
        <v>180</v>
      </c>
      <c r="C61" s="88" t="s">
        <v>189</v>
      </c>
      <c r="D61" s="88" t="s">
        <v>190</v>
      </c>
      <c r="E61" s="88" t="s">
        <v>97</v>
      </c>
      <c r="F61" s="88" t="s">
        <v>191</v>
      </c>
      <c r="G61" s="88">
        <v>58.18</v>
      </c>
      <c r="H61" s="88" t="s">
        <v>110</v>
      </c>
      <c r="I61" s="87"/>
      <c r="J61" s="51">
        <f t="shared" si="10"/>
        <v>190</v>
      </c>
      <c r="K61" s="44">
        <f t="shared" si="1"/>
        <v>11054.2</v>
      </c>
      <c r="L61" s="33">
        <f>VLOOKUP(E61,'Raumgruppen - Leistungen'!$A$3:$D$12,4)*$M61</f>
        <v>0</v>
      </c>
      <c r="M61" s="54">
        <v>1</v>
      </c>
      <c r="N61" s="44" t="e">
        <f t="shared" si="2"/>
        <v>#DIV/0!</v>
      </c>
      <c r="O61" s="45" t="e">
        <f t="shared" si="11"/>
        <v>#DIV/0!</v>
      </c>
      <c r="P61" s="46" t="e">
        <f>N61*Stundenverrechnungssatz!$C$42</f>
        <v>#DIV/0!</v>
      </c>
      <c r="Q61" s="39" t="e">
        <f t="shared" si="12"/>
        <v>#DIV/0!</v>
      </c>
      <c r="R61" s="39" t="e">
        <f t="shared" si="13"/>
        <v>#DIV/0!</v>
      </c>
    </row>
    <row r="62" spans="1:18" ht="24.95" customHeight="1" x14ac:dyDescent="0.2">
      <c r="A62" s="88" t="s">
        <v>179</v>
      </c>
      <c r="B62" s="88" t="s">
        <v>180</v>
      </c>
      <c r="C62" s="88" t="s">
        <v>192</v>
      </c>
      <c r="D62" s="88" t="s">
        <v>193</v>
      </c>
      <c r="E62" s="88" t="s">
        <v>99</v>
      </c>
      <c r="F62" s="88" t="s">
        <v>194</v>
      </c>
      <c r="G62" s="88">
        <v>17.86</v>
      </c>
      <c r="H62" s="88" t="s">
        <v>110</v>
      </c>
      <c r="I62" s="87"/>
      <c r="J62" s="51">
        <f t="shared" si="10"/>
        <v>190</v>
      </c>
      <c r="K62" s="44">
        <f t="shared" si="1"/>
        <v>3393.4</v>
      </c>
      <c r="L62" s="33">
        <f>VLOOKUP(E62,'Raumgruppen - Leistungen'!$A$3:$D$12,4)*$M62</f>
        <v>0</v>
      </c>
      <c r="M62" s="54">
        <v>1</v>
      </c>
      <c r="N62" s="44" t="e">
        <f t="shared" si="2"/>
        <v>#DIV/0!</v>
      </c>
      <c r="O62" s="45" t="e">
        <f t="shared" si="11"/>
        <v>#DIV/0!</v>
      </c>
      <c r="P62" s="46" t="e">
        <f>N62*Stundenverrechnungssatz!$C$42</f>
        <v>#DIV/0!</v>
      </c>
      <c r="Q62" s="39" t="e">
        <f t="shared" si="12"/>
        <v>#DIV/0!</v>
      </c>
      <c r="R62" s="39" t="e">
        <f t="shared" si="13"/>
        <v>#DIV/0!</v>
      </c>
    </row>
    <row r="63" spans="1:18" ht="24.95" customHeight="1" x14ac:dyDescent="0.2">
      <c r="A63" s="88" t="s">
        <v>179</v>
      </c>
      <c r="B63" s="88" t="s">
        <v>180</v>
      </c>
      <c r="C63" s="88" t="s">
        <v>195</v>
      </c>
      <c r="D63" s="88" t="s">
        <v>193</v>
      </c>
      <c r="E63" s="88" t="s">
        <v>99</v>
      </c>
      <c r="F63" s="88" t="s">
        <v>194</v>
      </c>
      <c r="G63" s="88">
        <v>66</v>
      </c>
      <c r="H63" s="88" t="s">
        <v>110</v>
      </c>
      <c r="I63" s="87"/>
      <c r="J63" s="51">
        <f t="shared" si="10"/>
        <v>190</v>
      </c>
      <c r="K63" s="44">
        <f t="shared" si="1"/>
        <v>12540</v>
      </c>
      <c r="L63" s="33">
        <f>VLOOKUP(E63,'Raumgruppen - Leistungen'!$A$3:$D$12,4)*$M63</f>
        <v>0</v>
      </c>
      <c r="M63" s="54">
        <v>1</v>
      </c>
      <c r="N63" s="44" t="e">
        <f t="shared" si="2"/>
        <v>#DIV/0!</v>
      </c>
      <c r="O63" s="45" t="e">
        <f t="shared" si="11"/>
        <v>#DIV/0!</v>
      </c>
      <c r="P63" s="46" t="e">
        <f>N63*Stundenverrechnungssatz!$C$42</f>
        <v>#DIV/0!</v>
      </c>
      <c r="Q63" s="39" t="e">
        <f t="shared" si="12"/>
        <v>#DIV/0!</v>
      </c>
      <c r="R63" s="39" t="e">
        <f t="shared" si="13"/>
        <v>#DIV/0!</v>
      </c>
    </row>
    <row r="64" spans="1:18" ht="24.95" customHeight="1" x14ac:dyDescent="0.2">
      <c r="A64" s="88" t="s">
        <v>179</v>
      </c>
      <c r="B64" s="88" t="s">
        <v>180</v>
      </c>
      <c r="C64" s="88" t="s">
        <v>196</v>
      </c>
      <c r="D64" s="88" t="s">
        <v>197</v>
      </c>
      <c r="E64" s="88" t="s">
        <v>86</v>
      </c>
      <c r="F64" s="88" t="s">
        <v>194</v>
      </c>
      <c r="G64" s="88">
        <v>10.23</v>
      </c>
      <c r="H64" s="88" t="s">
        <v>113</v>
      </c>
      <c r="I64" s="87"/>
      <c r="J64" s="51">
        <f t="shared" si="10"/>
        <v>76</v>
      </c>
      <c r="K64" s="44">
        <f t="shared" si="1"/>
        <v>777.48</v>
      </c>
      <c r="L64" s="33">
        <f>VLOOKUP(E64,'Raumgruppen - Leistungen'!$A$3:$D$12,4)*$M64</f>
        <v>0</v>
      </c>
      <c r="M64" s="54">
        <v>1</v>
      </c>
      <c r="N64" s="44" t="e">
        <f t="shared" si="2"/>
        <v>#DIV/0!</v>
      </c>
      <c r="O64" s="45" t="e">
        <f t="shared" si="11"/>
        <v>#DIV/0!</v>
      </c>
      <c r="P64" s="46" t="e">
        <f>N64*Stundenverrechnungssatz!$C$42</f>
        <v>#DIV/0!</v>
      </c>
      <c r="Q64" s="39" t="e">
        <f t="shared" si="12"/>
        <v>#DIV/0!</v>
      </c>
      <c r="R64" s="39" t="e">
        <f t="shared" si="13"/>
        <v>#DIV/0!</v>
      </c>
    </row>
    <row r="65" spans="1:18" ht="24.95" customHeight="1" x14ac:dyDescent="0.2">
      <c r="A65" s="88" t="s">
        <v>198</v>
      </c>
      <c r="B65" s="88" t="s">
        <v>199</v>
      </c>
      <c r="C65" s="88" t="s">
        <v>200</v>
      </c>
      <c r="D65" s="88" t="s">
        <v>201</v>
      </c>
      <c r="E65" s="88" t="s">
        <v>88</v>
      </c>
      <c r="F65" s="88" t="s">
        <v>132</v>
      </c>
      <c r="G65" s="88">
        <v>30.35</v>
      </c>
      <c r="H65" s="88" t="s">
        <v>110</v>
      </c>
      <c r="I65" s="87"/>
      <c r="J65" s="51">
        <f t="shared" si="10"/>
        <v>190</v>
      </c>
      <c r="K65" s="44">
        <f t="shared" si="1"/>
        <v>5766.5</v>
      </c>
      <c r="L65" s="33">
        <f>VLOOKUP(E65,'Raumgruppen - Leistungen'!$A$3:$D$12,4)*$M65</f>
        <v>0</v>
      </c>
      <c r="M65" s="54">
        <v>1</v>
      </c>
      <c r="N65" s="44" t="e">
        <f t="shared" si="2"/>
        <v>#DIV/0!</v>
      </c>
      <c r="O65" s="45" t="e">
        <f t="shared" si="11"/>
        <v>#DIV/0!</v>
      </c>
      <c r="P65" s="46" t="e">
        <f>N65*Stundenverrechnungssatz!$C$42</f>
        <v>#DIV/0!</v>
      </c>
      <c r="Q65" s="39" t="e">
        <f t="shared" si="12"/>
        <v>#DIV/0!</v>
      </c>
      <c r="R65" s="39" t="e">
        <f t="shared" si="13"/>
        <v>#DIV/0!</v>
      </c>
    </row>
    <row r="66" spans="1:18" ht="24.95" customHeight="1" x14ac:dyDescent="0.2">
      <c r="A66" s="88" t="s">
        <v>198</v>
      </c>
      <c r="B66" s="88" t="s">
        <v>199</v>
      </c>
      <c r="C66" s="88" t="s">
        <v>202</v>
      </c>
      <c r="D66" s="88" t="s">
        <v>144</v>
      </c>
      <c r="E66" s="88" t="s">
        <v>92</v>
      </c>
      <c r="F66" s="88" t="s">
        <v>132</v>
      </c>
      <c r="G66" s="88">
        <v>24.87</v>
      </c>
      <c r="H66" s="88" t="s">
        <v>110</v>
      </c>
      <c r="I66" s="87"/>
      <c r="J66" s="51">
        <f t="shared" si="10"/>
        <v>190</v>
      </c>
      <c r="K66" s="44">
        <f t="shared" ref="K66:K89" si="14">G66*J66</f>
        <v>4725.3</v>
      </c>
      <c r="L66" s="33">
        <f>VLOOKUP(E66,'Raumgruppen - Leistungen'!$A$3:$D$12,4)*$M66</f>
        <v>0</v>
      </c>
      <c r="M66" s="54">
        <v>1</v>
      </c>
      <c r="N66" s="44" t="e">
        <f t="shared" ref="N66:N68" si="15">G66/L66</f>
        <v>#DIV/0!</v>
      </c>
      <c r="O66" s="45" t="e">
        <f t="shared" si="11"/>
        <v>#DIV/0!</v>
      </c>
      <c r="P66" s="46" t="e">
        <f>N66*Stundenverrechnungssatz!$C$42</f>
        <v>#DIV/0!</v>
      </c>
      <c r="Q66" s="39" t="e">
        <f t="shared" si="12"/>
        <v>#DIV/0!</v>
      </c>
      <c r="R66" s="39" t="e">
        <f t="shared" si="13"/>
        <v>#DIV/0!</v>
      </c>
    </row>
    <row r="67" spans="1:18" ht="24.95" customHeight="1" x14ac:dyDescent="0.2">
      <c r="A67" s="88" t="s">
        <v>198</v>
      </c>
      <c r="B67" s="88" t="s">
        <v>199</v>
      </c>
      <c r="C67" s="88" t="s">
        <v>203</v>
      </c>
      <c r="D67" s="88" t="s">
        <v>204</v>
      </c>
      <c r="E67" s="88" t="s">
        <v>86</v>
      </c>
      <c r="F67" s="88" t="s">
        <v>194</v>
      </c>
      <c r="G67" s="88">
        <v>19.22</v>
      </c>
      <c r="H67" s="88" t="s">
        <v>113</v>
      </c>
      <c r="I67" s="87"/>
      <c r="J67" s="51">
        <f t="shared" si="10"/>
        <v>76</v>
      </c>
      <c r="K67" s="44">
        <f t="shared" si="14"/>
        <v>1460.7199999999998</v>
      </c>
      <c r="L67" s="33">
        <f>VLOOKUP(E67,'Raumgruppen - Leistungen'!$A$3:$D$12,4)*$M67</f>
        <v>0</v>
      </c>
      <c r="M67" s="54">
        <v>1</v>
      </c>
      <c r="N67" s="44" t="e">
        <f t="shared" si="15"/>
        <v>#DIV/0!</v>
      </c>
      <c r="O67" s="45" t="e">
        <f t="shared" si="11"/>
        <v>#DIV/0!</v>
      </c>
      <c r="P67" s="46" t="e">
        <f>N67*Stundenverrechnungssatz!$C$42</f>
        <v>#DIV/0!</v>
      </c>
      <c r="Q67" s="39" t="e">
        <f t="shared" si="12"/>
        <v>#DIV/0!</v>
      </c>
      <c r="R67" s="39" t="e">
        <f t="shared" si="13"/>
        <v>#DIV/0!</v>
      </c>
    </row>
    <row r="68" spans="1:18" ht="24.95" customHeight="1" x14ac:dyDescent="0.2">
      <c r="A68" s="88" t="s">
        <v>198</v>
      </c>
      <c r="B68" s="88" t="s">
        <v>199</v>
      </c>
      <c r="C68" s="88" t="s">
        <v>205</v>
      </c>
      <c r="D68" s="88" t="s">
        <v>206</v>
      </c>
      <c r="E68" s="88" t="s">
        <v>96</v>
      </c>
      <c r="F68" s="88" t="s">
        <v>132</v>
      </c>
      <c r="G68" s="88">
        <v>6.09</v>
      </c>
      <c r="H68" s="88" t="s">
        <v>110</v>
      </c>
      <c r="I68" s="87"/>
      <c r="J68" s="51">
        <f t="shared" si="10"/>
        <v>190</v>
      </c>
      <c r="K68" s="44">
        <f t="shared" si="14"/>
        <v>1157.0999999999999</v>
      </c>
      <c r="L68" s="33">
        <f>VLOOKUP(E68,'Raumgruppen - Leistungen'!$A$3:$D$12,4)*$M68</f>
        <v>0</v>
      </c>
      <c r="M68" s="54">
        <v>1</v>
      </c>
      <c r="N68" s="44" t="e">
        <f t="shared" si="15"/>
        <v>#DIV/0!</v>
      </c>
      <c r="O68" s="45" t="e">
        <f t="shared" si="11"/>
        <v>#DIV/0!</v>
      </c>
      <c r="P68" s="46" t="e">
        <f>N68*Stundenverrechnungssatz!$C$42</f>
        <v>#DIV/0!</v>
      </c>
      <c r="Q68" s="39" t="e">
        <f t="shared" si="12"/>
        <v>#DIV/0!</v>
      </c>
      <c r="R68" s="39" t="e">
        <f t="shared" si="13"/>
        <v>#DIV/0!</v>
      </c>
    </row>
    <row r="69" spans="1:18" ht="24.95" customHeight="1" x14ac:dyDescent="0.2">
      <c r="A69" s="88" t="s">
        <v>198</v>
      </c>
      <c r="B69" s="88" t="s">
        <v>199</v>
      </c>
      <c r="C69" s="88" t="s">
        <v>207</v>
      </c>
      <c r="D69" s="88" t="s">
        <v>208</v>
      </c>
      <c r="E69" s="88" t="s">
        <v>88</v>
      </c>
      <c r="F69" s="88" t="s">
        <v>132</v>
      </c>
      <c r="G69" s="88">
        <v>35.75</v>
      </c>
      <c r="H69" s="88" t="s">
        <v>110</v>
      </c>
      <c r="J69" s="51">
        <f t="shared" si="10"/>
        <v>190</v>
      </c>
      <c r="K69" s="44">
        <f t="shared" si="14"/>
        <v>6792.5</v>
      </c>
      <c r="L69" s="33">
        <f>VLOOKUP(E69,'Raumgruppen - Leistungen'!$A$3:$D$12,4)*$M69</f>
        <v>0</v>
      </c>
      <c r="M69" s="54">
        <v>1</v>
      </c>
      <c r="N69" s="44" t="e">
        <f t="shared" ref="N69:N89" si="16">G69/L69</f>
        <v>#DIV/0!</v>
      </c>
      <c r="O69" s="45" t="e">
        <f t="shared" ref="O69:O89" si="17">N69*H69</f>
        <v>#DIV/0!</v>
      </c>
      <c r="P69" s="46" t="e">
        <f>N69*Stundenverrechnungssatz!$C$42</f>
        <v>#DIV/0!</v>
      </c>
      <c r="Q69" s="39" t="e">
        <f t="shared" ref="Q69:Q89" si="18">J69*P69</f>
        <v>#DIV/0!</v>
      </c>
      <c r="R69" s="39" t="e">
        <f t="shared" ref="R69:R89" si="19">Q69/12</f>
        <v>#DIV/0!</v>
      </c>
    </row>
    <row r="70" spans="1:18" ht="24.95" customHeight="1" x14ac:dyDescent="0.2">
      <c r="A70" s="88" t="s">
        <v>198</v>
      </c>
      <c r="B70" s="88" t="s">
        <v>199</v>
      </c>
      <c r="C70" s="88" t="s">
        <v>209</v>
      </c>
      <c r="D70" s="88" t="s">
        <v>144</v>
      </c>
      <c r="E70" s="88" t="s">
        <v>92</v>
      </c>
      <c r="F70" s="88" t="s">
        <v>132</v>
      </c>
      <c r="G70" s="88">
        <v>42.74</v>
      </c>
      <c r="H70" s="88" t="s">
        <v>110</v>
      </c>
      <c r="I70" s="47"/>
      <c r="J70" s="51">
        <f t="shared" si="10"/>
        <v>190</v>
      </c>
      <c r="K70" s="44">
        <f t="shared" si="14"/>
        <v>8120.6</v>
      </c>
      <c r="L70" s="33">
        <f>VLOOKUP(E70,'Raumgruppen - Leistungen'!$A$3:$D$12,4)*$M70</f>
        <v>0</v>
      </c>
      <c r="M70" s="54">
        <v>1</v>
      </c>
      <c r="N70" s="44" t="e">
        <f t="shared" si="16"/>
        <v>#DIV/0!</v>
      </c>
      <c r="O70" s="45" t="e">
        <f t="shared" si="17"/>
        <v>#DIV/0!</v>
      </c>
      <c r="P70" s="46" t="e">
        <f>N70*Stundenverrechnungssatz!$C$42</f>
        <v>#DIV/0!</v>
      </c>
      <c r="Q70" s="39" t="e">
        <f t="shared" si="18"/>
        <v>#DIV/0!</v>
      </c>
      <c r="R70" s="39" t="e">
        <f t="shared" si="19"/>
        <v>#DIV/0!</v>
      </c>
    </row>
    <row r="71" spans="1:18" ht="24.95" customHeight="1" x14ac:dyDescent="0.2">
      <c r="A71" s="88" t="s">
        <v>198</v>
      </c>
      <c r="B71" s="88" t="s">
        <v>199</v>
      </c>
      <c r="C71" s="88" t="s">
        <v>210</v>
      </c>
      <c r="D71" s="88" t="s">
        <v>129</v>
      </c>
      <c r="E71" s="88" t="s">
        <v>86</v>
      </c>
      <c r="F71" s="88" t="s">
        <v>194</v>
      </c>
      <c r="G71" s="88">
        <v>14.37</v>
      </c>
      <c r="H71" s="88" t="s">
        <v>113</v>
      </c>
      <c r="J71" s="51">
        <f t="shared" si="10"/>
        <v>76</v>
      </c>
      <c r="K71" s="44">
        <f t="shared" si="14"/>
        <v>1092.1199999999999</v>
      </c>
      <c r="L71" s="33">
        <f>VLOOKUP(E71,'Raumgruppen - Leistungen'!$A$3:$D$12,4)*$M71</f>
        <v>0</v>
      </c>
      <c r="M71" s="54">
        <v>1</v>
      </c>
      <c r="N71" s="44" t="e">
        <f t="shared" si="16"/>
        <v>#DIV/0!</v>
      </c>
      <c r="O71" s="45" t="e">
        <f t="shared" si="17"/>
        <v>#DIV/0!</v>
      </c>
      <c r="P71" s="46" t="e">
        <f>N71*Stundenverrechnungssatz!$C$42</f>
        <v>#DIV/0!</v>
      </c>
      <c r="Q71" s="39" t="e">
        <f t="shared" si="18"/>
        <v>#DIV/0!</v>
      </c>
      <c r="R71" s="39" t="e">
        <f t="shared" si="19"/>
        <v>#DIV/0!</v>
      </c>
    </row>
    <row r="72" spans="1:18" ht="24.95" customHeight="1" x14ac:dyDescent="0.2">
      <c r="A72" s="88" t="s">
        <v>198</v>
      </c>
      <c r="B72" s="88" t="s">
        <v>199</v>
      </c>
      <c r="C72" s="88" t="s">
        <v>211</v>
      </c>
      <c r="D72" s="88" t="s">
        <v>212</v>
      </c>
      <c r="E72" s="88" t="s">
        <v>99</v>
      </c>
      <c r="F72" s="88" t="s">
        <v>194</v>
      </c>
      <c r="G72" s="88">
        <v>56.97</v>
      </c>
      <c r="H72" s="88" t="s">
        <v>110</v>
      </c>
      <c r="J72" s="51">
        <f t="shared" si="10"/>
        <v>190</v>
      </c>
      <c r="K72" s="44">
        <f t="shared" si="14"/>
        <v>10824.3</v>
      </c>
      <c r="L72" s="33">
        <f>VLOOKUP(E72,'Raumgruppen - Leistungen'!$A$3:$D$12,4)*$M72</f>
        <v>0</v>
      </c>
      <c r="M72" s="54">
        <v>1</v>
      </c>
      <c r="N72" s="44" t="e">
        <f t="shared" si="16"/>
        <v>#DIV/0!</v>
      </c>
      <c r="O72" s="45" t="e">
        <f t="shared" si="17"/>
        <v>#DIV/0!</v>
      </c>
      <c r="P72" s="46" t="e">
        <f>N72*Stundenverrechnungssatz!$C$42</f>
        <v>#DIV/0!</v>
      </c>
      <c r="Q72" s="39" t="e">
        <f t="shared" si="18"/>
        <v>#DIV/0!</v>
      </c>
      <c r="R72" s="39" t="e">
        <f t="shared" si="19"/>
        <v>#DIV/0!</v>
      </c>
    </row>
    <row r="73" spans="1:18" ht="24.95" customHeight="1" x14ac:dyDescent="0.2">
      <c r="A73" s="88" t="s">
        <v>198</v>
      </c>
      <c r="B73" s="88" t="s">
        <v>199</v>
      </c>
      <c r="C73" s="88" t="s">
        <v>213</v>
      </c>
      <c r="D73" s="88" t="s">
        <v>212</v>
      </c>
      <c r="E73" s="88" t="s">
        <v>99</v>
      </c>
      <c r="F73" s="88" t="s">
        <v>194</v>
      </c>
      <c r="G73" s="88">
        <v>56.93</v>
      </c>
      <c r="H73" s="88" t="s">
        <v>110</v>
      </c>
      <c r="J73" s="51">
        <f t="shared" si="10"/>
        <v>190</v>
      </c>
      <c r="K73" s="44">
        <f t="shared" si="14"/>
        <v>10816.7</v>
      </c>
      <c r="L73" s="33">
        <f>VLOOKUP(E73,'Raumgruppen - Leistungen'!$A$3:$D$12,4)*$M73</f>
        <v>0</v>
      </c>
      <c r="M73" s="54">
        <v>1</v>
      </c>
      <c r="N73" s="44" t="e">
        <f t="shared" si="16"/>
        <v>#DIV/0!</v>
      </c>
      <c r="O73" s="45" t="e">
        <f t="shared" si="17"/>
        <v>#DIV/0!</v>
      </c>
      <c r="P73" s="46" t="e">
        <f>N73*Stundenverrechnungssatz!$C$42</f>
        <v>#DIV/0!</v>
      </c>
      <c r="Q73" s="39" t="e">
        <f t="shared" si="18"/>
        <v>#DIV/0!</v>
      </c>
      <c r="R73" s="39" t="e">
        <f t="shared" si="19"/>
        <v>#DIV/0!</v>
      </c>
    </row>
    <row r="74" spans="1:18" ht="24.95" customHeight="1" x14ac:dyDescent="0.2">
      <c r="A74" s="88" t="s">
        <v>198</v>
      </c>
      <c r="B74" s="88" t="s">
        <v>199</v>
      </c>
      <c r="C74" s="88" t="s">
        <v>214</v>
      </c>
      <c r="D74" s="88" t="s">
        <v>174</v>
      </c>
      <c r="E74" s="88" t="s">
        <v>84</v>
      </c>
      <c r="F74" s="88" t="s">
        <v>194</v>
      </c>
      <c r="G74" s="88">
        <v>62.69</v>
      </c>
      <c r="H74" s="88" t="s">
        <v>110</v>
      </c>
      <c r="J74" s="51">
        <f t="shared" si="10"/>
        <v>190</v>
      </c>
      <c r="K74" s="44">
        <f t="shared" si="14"/>
        <v>11911.1</v>
      </c>
      <c r="L74" s="33">
        <f>VLOOKUP(E74,'Raumgruppen - Leistungen'!$A$3:$D$12,4)*$M74</f>
        <v>0</v>
      </c>
      <c r="M74" s="54">
        <v>1</v>
      </c>
      <c r="N74" s="44" t="e">
        <f t="shared" si="16"/>
        <v>#DIV/0!</v>
      </c>
      <c r="O74" s="45" t="e">
        <f t="shared" si="17"/>
        <v>#DIV/0!</v>
      </c>
      <c r="P74" s="46" t="e">
        <f>N74*Stundenverrechnungssatz!$C$42</f>
        <v>#DIV/0!</v>
      </c>
      <c r="Q74" s="39" t="e">
        <f t="shared" si="18"/>
        <v>#DIV/0!</v>
      </c>
      <c r="R74" s="39" t="e">
        <f t="shared" si="19"/>
        <v>#DIV/0!</v>
      </c>
    </row>
    <row r="75" spans="1:18" ht="24.95" customHeight="1" x14ac:dyDescent="0.2">
      <c r="A75" s="88" t="s">
        <v>198</v>
      </c>
      <c r="B75" s="88" t="s">
        <v>199</v>
      </c>
      <c r="C75" s="88" t="s">
        <v>215</v>
      </c>
      <c r="D75" s="88" t="s">
        <v>216</v>
      </c>
      <c r="E75" s="88" t="s">
        <v>99</v>
      </c>
      <c r="F75" s="88" t="s">
        <v>194</v>
      </c>
      <c r="G75" s="88">
        <v>60.62</v>
      </c>
      <c r="H75" s="88" t="s">
        <v>110</v>
      </c>
      <c r="J75" s="51">
        <f t="shared" si="10"/>
        <v>190</v>
      </c>
      <c r="K75" s="44">
        <f t="shared" si="14"/>
        <v>11517.8</v>
      </c>
      <c r="L75" s="33">
        <f>VLOOKUP(E75,'Raumgruppen - Leistungen'!$A$3:$D$12,4)*$M75</f>
        <v>0</v>
      </c>
      <c r="M75" s="54">
        <v>1</v>
      </c>
      <c r="N75" s="44" t="e">
        <f t="shared" si="16"/>
        <v>#DIV/0!</v>
      </c>
      <c r="O75" s="45" t="e">
        <f t="shared" si="17"/>
        <v>#DIV/0!</v>
      </c>
      <c r="P75" s="46" t="e">
        <f>N75*Stundenverrechnungssatz!$C$42</f>
        <v>#DIV/0!</v>
      </c>
      <c r="Q75" s="39" t="e">
        <f t="shared" si="18"/>
        <v>#DIV/0!</v>
      </c>
      <c r="R75" s="39" t="e">
        <f t="shared" si="19"/>
        <v>#DIV/0!</v>
      </c>
    </row>
    <row r="76" spans="1:18" ht="24.95" customHeight="1" x14ac:dyDescent="0.2">
      <c r="A76" s="88" t="s">
        <v>198</v>
      </c>
      <c r="B76" s="88" t="s">
        <v>199</v>
      </c>
      <c r="C76" s="88" t="s">
        <v>217</v>
      </c>
      <c r="D76" s="88" t="s">
        <v>216</v>
      </c>
      <c r="E76" s="88" t="s">
        <v>99</v>
      </c>
      <c r="F76" s="88" t="s">
        <v>194</v>
      </c>
      <c r="G76" s="88">
        <v>59.21</v>
      </c>
      <c r="H76" s="88" t="s">
        <v>110</v>
      </c>
      <c r="J76" s="51">
        <f t="shared" si="10"/>
        <v>190</v>
      </c>
      <c r="K76" s="44">
        <f t="shared" si="14"/>
        <v>11249.9</v>
      </c>
      <c r="L76" s="33">
        <f>VLOOKUP(E76,'Raumgruppen - Leistungen'!$A$3:$D$12,4)*$M76</f>
        <v>0</v>
      </c>
      <c r="M76" s="54">
        <v>1</v>
      </c>
      <c r="N76" s="44" t="e">
        <f t="shared" si="16"/>
        <v>#DIV/0!</v>
      </c>
      <c r="O76" s="45" t="e">
        <f t="shared" si="17"/>
        <v>#DIV/0!</v>
      </c>
      <c r="P76" s="46" t="e">
        <f>N76*Stundenverrechnungssatz!$C$42</f>
        <v>#DIV/0!</v>
      </c>
      <c r="Q76" s="39" t="e">
        <f t="shared" si="18"/>
        <v>#DIV/0!</v>
      </c>
      <c r="R76" s="39" t="e">
        <f t="shared" si="19"/>
        <v>#DIV/0!</v>
      </c>
    </row>
    <row r="77" spans="1:18" ht="24.95" customHeight="1" x14ac:dyDescent="0.2">
      <c r="A77" s="88" t="s">
        <v>198</v>
      </c>
      <c r="B77" s="88" t="s">
        <v>199</v>
      </c>
      <c r="C77" s="88" t="s">
        <v>218</v>
      </c>
      <c r="D77" s="88" t="s">
        <v>219</v>
      </c>
      <c r="E77" s="88" t="s">
        <v>101</v>
      </c>
      <c r="F77" s="88" t="s">
        <v>194</v>
      </c>
      <c r="G77" s="88">
        <v>2.84</v>
      </c>
      <c r="H77" s="88" t="s">
        <v>110</v>
      </c>
      <c r="J77" s="51">
        <f t="shared" si="10"/>
        <v>190</v>
      </c>
      <c r="K77" s="44">
        <f t="shared" si="14"/>
        <v>539.6</v>
      </c>
      <c r="L77" s="33">
        <f>VLOOKUP(E77,'Raumgruppen - Leistungen'!$A$3:$D$12,4)*$M77</f>
        <v>0</v>
      </c>
      <c r="M77" s="54">
        <v>1</v>
      </c>
      <c r="N77" s="44" t="e">
        <f t="shared" si="16"/>
        <v>#DIV/0!</v>
      </c>
      <c r="O77" s="45" t="e">
        <f t="shared" si="17"/>
        <v>#DIV/0!</v>
      </c>
      <c r="P77" s="46" t="e">
        <f>N77*Stundenverrechnungssatz!$C$42</f>
        <v>#DIV/0!</v>
      </c>
      <c r="Q77" s="39" t="e">
        <f t="shared" si="18"/>
        <v>#DIV/0!</v>
      </c>
      <c r="R77" s="39" t="e">
        <f t="shared" si="19"/>
        <v>#DIV/0!</v>
      </c>
    </row>
    <row r="78" spans="1:18" ht="24.95" customHeight="1" x14ac:dyDescent="0.2">
      <c r="A78" s="88" t="s">
        <v>198</v>
      </c>
      <c r="B78" s="88" t="s">
        <v>220</v>
      </c>
      <c r="C78" s="88" t="s">
        <v>221</v>
      </c>
      <c r="D78" s="88" t="s">
        <v>201</v>
      </c>
      <c r="E78" s="88" t="s">
        <v>88</v>
      </c>
      <c r="F78" s="88" t="s">
        <v>132</v>
      </c>
      <c r="G78" s="88">
        <v>31.22</v>
      </c>
      <c r="H78" s="88" t="s">
        <v>110</v>
      </c>
      <c r="J78" s="51">
        <f t="shared" si="10"/>
        <v>190</v>
      </c>
      <c r="K78" s="44">
        <f t="shared" si="14"/>
        <v>5931.8</v>
      </c>
      <c r="L78" s="33">
        <f>VLOOKUP(E78,'Raumgruppen - Leistungen'!$A$3:$D$12,4)*$M78</f>
        <v>0</v>
      </c>
      <c r="M78" s="54">
        <v>1</v>
      </c>
      <c r="N78" s="44" t="e">
        <f t="shared" si="16"/>
        <v>#DIV/0!</v>
      </c>
      <c r="O78" s="45" t="e">
        <f t="shared" si="17"/>
        <v>#DIV/0!</v>
      </c>
      <c r="P78" s="46" t="e">
        <f>N78*Stundenverrechnungssatz!$C$42</f>
        <v>#DIV/0!</v>
      </c>
      <c r="Q78" s="39" t="e">
        <f t="shared" si="18"/>
        <v>#DIV/0!</v>
      </c>
      <c r="R78" s="39" t="e">
        <f t="shared" si="19"/>
        <v>#DIV/0!</v>
      </c>
    </row>
    <row r="79" spans="1:18" ht="24.95" customHeight="1" x14ac:dyDescent="0.2">
      <c r="A79" s="88" t="s">
        <v>198</v>
      </c>
      <c r="B79" s="88" t="s">
        <v>220</v>
      </c>
      <c r="C79" s="88" t="s">
        <v>222</v>
      </c>
      <c r="D79" s="88" t="s">
        <v>144</v>
      </c>
      <c r="E79" s="88" t="s">
        <v>94</v>
      </c>
      <c r="F79" s="88" t="s">
        <v>132</v>
      </c>
      <c r="G79" s="88">
        <v>23.9</v>
      </c>
      <c r="H79" s="88" t="s">
        <v>160</v>
      </c>
      <c r="J79" s="51">
        <f t="shared" si="10"/>
        <v>95</v>
      </c>
      <c r="K79" s="44">
        <f t="shared" si="14"/>
        <v>2270.5</v>
      </c>
      <c r="L79" s="33">
        <f>VLOOKUP(E79,'Raumgruppen - Leistungen'!$A$3:$D$12,4)*$M79</f>
        <v>0</v>
      </c>
      <c r="M79" s="54">
        <v>1</v>
      </c>
      <c r="N79" s="44" t="e">
        <f t="shared" si="16"/>
        <v>#DIV/0!</v>
      </c>
      <c r="O79" s="45" t="e">
        <f t="shared" si="17"/>
        <v>#DIV/0!</v>
      </c>
      <c r="P79" s="46" t="e">
        <f>N79*Stundenverrechnungssatz!$C$42</f>
        <v>#DIV/0!</v>
      </c>
      <c r="Q79" s="39" t="e">
        <f t="shared" si="18"/>
        <v>#DIV/0!</v>
      </c>
      <c r="R79" s="39" t="e">
        <f t="shared" si="19"/>
        <v>#DIV/0!</v>
      </c>
    </row>
    <row r="80" spans="1:18" ht="24.95" customHeight="1" x14ac:dyDescent="0.2">
      <c r="A80" s="88" t="s">
        <v>198</v>
      </c>
      <c r="B80" s="88" t="s">
        <v>220</v>
      </c>
      <c r="C80" s="88" t="s">
        <v>223</v>
      </c>
      <c r="D80" s="88" t="s">
        <v>204</v>
      </c>
      <c r="E80" s="88" t="s">
        <v>86</v>
      </c>
      <c r="F80" s="88" t="s">
        <v>194</v>
      </c>
      <c r="G80" s="88">
        <v>26.67</v>
      </c>
      <c r="H80" s="88" t="s">
        <v>113</v>
      </c>
      <c r="J80" s="51">
        <f t="shared" si="10"/>
        <v>76</v>
      </c>
      <c r="K80" s="44">
        <f t="shared" si="14"/>
        <v>2026.92</v>
      </c>
      <c r="L80" s="33">
        <f>VLOOKUP(E80,'Raumgruppen - Leistungen'!$A$3:$D$12,4)*$M80</f>
        <v>0</v>
      </c>
      <c r="M80" s="54">
        <v>1</v>
      </c>
      <c r="N80" s="44" t="e">
        <f t="shared" si="16"/>
        <v>#DIV/0!</v>
      </c>
      <c r="O80" s="45" t="e">
        <f t="shared" si="17"/>
        <v>#DIV/0!</v>
      </c>
      <c r="P80" s="46" t="e">
        <f>N80*Stundenverrechnungssatz!$C$42</f>
        <v>#DIV/0!</v>
      </c>
      <c r="Q80" s="39" t="e">
        <f t="shared" si="18"/>
        <v>#DIV/0!</v>
      </c>
      <c r="R80" s="39" t="e">
        <f t="shared" si="19"/>
        <v>#DIV/0!</v>
      </c>
    </row>
    <row r="81" spans="1:18" ht="24.95" customHeight="1" x14ac:dyDescent="0.2">
      <c r="A81" s="88" t="s">
        <v>198</v>
      </c>
      <c r="B81" s="88" t="s">
        <v>220</v>
      </c>
      <c r="C81" s="88" t="s">
        <v>224</v>
      </c>
      <c r="D81" s="88" t="s">
        <v>208</v>
      </c>
      <c r="E81" s="88" t="s">
        <v>88</v>
      </c>
      <c r="F81" s="88" t="s">
        <v>132</v>
      </c>
      <c r="G81" s="88">
        <v>35.75</v>
      </c>
      <c r="H81" s="88" t="s">
        <v>110</v>
      </c>
      <c r="J81" s="51">
        <f t="shared" si="10"/>
        <v>190</v>
      </c>
      <c r="K81" s="44">
        <f t="shared" si="14"/>
        <v>6792.5</v>
      </c>
      <c r="L81" s="33">
        <f>VLOOKUP(E81,'Raumgruppen - Leistungen'!$A$3:$D$12,4)*$M81</f>
        <v>0</v>
      </c>
      <c r="M81" s="54">
        <v>1</v>
      </c>
      <c r="N81" s="44" t="e">
        <f t="shared" si="16"/>
        <v>#DIV/0!</v>
      </c>
      <c r="O81" s="45" t="e">
        <f t="shared" si="17"/>
        <v>#DIV/0!</v>
      </c>
      <c r="P81" s="46" t="e">
        <f>N81*Stundenverrechnungssatz!$C$42</f>
        <v>#DIV/0!</v>
      </c>
      <c r="Q81" s="39" t="e">
        <f t="shared" si="18"/>
        <v>#DIV/0!</v>
      </c>
      <c r="R81" s="39" t="e">
        <f t="shared" si="19"/>
        <v>#DIV/0!</v>
      </c>
    </row>
    <row r="82" spans="1:18" ht="24.95" customHeight="1" x14ac:dyDescent="0.2">
      <c r="A82" s="88" t="s">
        <v>198</v>
      </c>
      <c r="B82" s="88" t="s">
        <v>220</v>
      </c>
      <c r="C82" s="88" t="s">
        <v>225</v>
      </c>
      <c r="D82" s="88" t="s">
        <v>144</v>
      </c>
      <c r="E82" s="88" t="s">
        <v>94</v>
      </c>
      <c r="F82" s="88" t="s">
        <v>132</v>
      </c>
      <c r="G82" s="88">
        <v>49.28</v>
      </c>
      <c r="H82" s="88" t="s">
        <v>160</v>
      </c>
      <c r="J82" s="51">
        <f t="shared" si="10"/>
        <v>95</v>
      </c>
      <c r="K82" s="44">
        <f t="shared" si="14"/>
        <v>4681.6000000000004</v>
      </c>
      <c r="L82" s="33">
        <f>VLOOKUP(E82,'Raumgruppen - Leistungen'!$A$3:$D$12,4)*$M82</f>
        <v>0</v>
      </c>
      <c r="M82" s="54">
        <v>1</v>
      </c>
      <c r="N82" s="44" t="e">
        <f t="shared" si="16"/>
        <v>#DIV/0!</v>
      </c>
      <c r="O82" s="45" t="e">
        <f t="shared" si="17"/>
        <v>#DIV/0!</v>
      </c>
      <c r="P82" s="46" t="e">
        <f>N82*Stundenverrechnungssatz!$C$42</f>
        <v>#DIV/0!</v>
      </c>
      <c r="Q82" s="39" t="e">
        <f t="shared" si="18"/>
        <v>#DIV/0!</v>
      </c>
      <c r="R82" s="39" t="e">
        <f t="shared" si="19"/>
        <v>#DIV/0!</v>
      </c>
    </row>
    <row r="83" spans="1:18" ht="24.95" customHeight="1" x14ac:dyDescent="0.2">
      <c r="A83" s="88" t="s">
        <v>198</v>
      </c>
      <c r="B83" s="88" t="s">
        <v>220</v>
      </c>
      <c r="C83" s="88" t="s">
        <v>226</v>
      </c>
      <c r="D83" s="88" t="s">
        <v>227</v>
      </c>
      <c r="E83" s="88" t="s">
        <v>84</v>
      </c>
      <c r="F83" s="88" t="s">
        <v>194</v>
      </c>
      <c r="G83" s="88">
        <v>88.62</v>
      </c>
      <c r="H83" s="88" t="s">
        <v>110</v>
      </c>
      <c r="J83" s="51">
        <f t="shared" si="10"/>
        <v>190</v>
      </c>
      <c r="K83" s="44">
        <f t="shared" si="14"/>
        <v>16837.8</v>
      </c>
      <c r="L83" s="33">
        <f>VLOOKUP(E83,'Raumgruppen - Leistungen'!$A$3:$D$12,4)*$M83</f>
        <v>0</v>
      </c>
      <c r="M83" s="54">
        <v>1</v>
      </c>
      <c r="N83" s="44" t="e">
        <f t="shared" si="16"/>
        <v>#DIV/0!</v>
      </c>
      <c r="O83" s="45" t="e">
        <f t="shared" si="17"/>
        <v>#DIV/0!</v>
      </c>
      <c r="P83" s="46" t="e">
        <f>N83*Stundenverrechnungssatz!$C$42</f>
        <v>#DIV/0!</v>
      </c>
      <c r="Q83" s="39" t="e">
        <f t="shared" si="18"/>
        <v>#DIV/0!</v>
      </c>
      <c r="R83" s="39" t="e">
        <f t="shared" si="19"/>
        <v>#DIV/0!</v>
      </c>
    </row>
    <row r="84" spans="1:18" ht="24.95" customHeight="1" x14ac:dyDescent="0.2">
      <c r="A84" s="88" t="s">
        <v>198</v>
      </c>
      <c r="B84" s="88" t="s">
        <v>220</v>
      </c>
      <c r="C84" s="88" t="s">
        <v>228</v>
      </c>
      <c r="D84" s="88" t="s">
        <v>108</v>
      </c>
      <c r="E84" s="88" t="s">
        <v>84</v>
      </c>
      <c r="F84" s="88" t="s">
        <v>194</v>
      </c>
      <c r="G84" s="88">
        <v>62.28</v>
      </c>
      <c r="H84" s="88" t="s">
        <v>110</v>
      </c>
      <c r="J84" s="51">
        <f t="shared" si="10"/>
        <v>190</v>
      </c>
      <c r="K84" s="44">
        <f t="shared" si="14"/>
        <v>11833.2</v>
      </c>
      <c r="L84" s="33">
        <f>VLOOKUP(E84,'Raumgruppen - Leistungen'!$A$3:$D$12,4)*$M84</f>
        <v>0</v>
      </c>
      <c r="M84" s="54">
        <v>1</v>
      </c>
      <c r="N84" s="44" t="e">
        <f t="shared" si="16"/>
        <v>#DIV/0!</v>
      </c>
      <c r="O84" s="45" t="e">
        <f t="shared" si="17"/>
        <v>#DIV/0!</v>
      </c>
      <c r="P84" s="46" t="e">
        <f>N84*Stundenverrechnungssatz!$C$42</f>
        <v>#DIV/0!</v>
      </c>
      <c r="Q84" s="39" t="e">
        <f t="shared" si="18"/>
        <v>#DIV/0!</v>
      </c>
      <c r="R84" s="39" t="e">
        <f t="shared" si="19"/>
        <v>#DIV/0!</v>
      </c>
    </row>
    <row r="85" spans="1:18" ht="24.95" customHeight="1" x14ac:dyDescent="0.2">
      <c r="A85" s="88" t="s">
        <v>198</v>
      </c>
      <c r="B85" s="88" t="s">
        <v>220</v>
      </c>
      <c r="C85" s="88" t="s">
        <v>229</v>
      </c>
      <c r="D85" s="88" t="s">
        <v>170</v>
      </c>
      <c r="E85" s="88" t="s">
        <v>99</v>
      </c>
      <c r="F85" s="88" t="s">
        <v>194</v>
      </c>
      <c r="G85" s="88">
        <v>20.16</v>
      </c>
      <c r="H85" s="88" t="s">
        <v>110</v>
      </c>
      <c r="J85" s="51">
        <f t="shared" si="10"/>
        <v>190</v>
      </c>
      <c r="K85" s="44">
        <f t="shared" si="14"/>
        <v>3830.4</v>
      </c>
      <c r="L85" s="33">
        <f>VLOOKUP(E85,'Raumgruppen - Leistungen'!$A$3:$D$12,4)*$M85</f>
        <v>0</v>
      </c>
      <c r="M85" s="54">
        <v>1</v>
      </c>
      <c r="N85" s="44" t="e">
        <f t="shared" si="16"/>
        <v>#DIV/0!</v>
      </c>
      <c r="O85" s="45" t="e">
        <f t="shared" si="17"/>
        <v>#DIV/0!</v>
      </c>
      <c r="P85" s="46" t="e">
        <f>N85*Stundenverrechnungssatz!$C$42</f>
        <v>#DIV/0!</v>
      </c>
      <c r="Q85" s="39" t="e">
        <f t="shared" si="18"/>
        <v>#DIV/0!</v>
      </c>
      <c r="R85" s="39" t="e">
        <f t="shared" si="19"/>
        <v>#DIV/0!</v>
      </c>
    </row>
    <row r="86" spans="1:18" ht="24.95" customHeight="1" x14ac:dyDescent="0.2">
      <c r="A86" s="88" t="s">
        <v>198</v>
      </c>
      <c r="B86" s="88" t="s">
        <v>220</v>
      </c>
      <c r="C86" s="88" t="s">
        <v>230</v>
      </c>
      <c r="D86" s="88" t="s">
        <v>108</v>
      </c>
      <c r="E86" s="88" t="s">
        <v>84</v>
      </c>
      <c r="F86" s="88" t="s">
        <v>194</v>
      </c>
      <c r="G86" s="88">
        <v>62.67</v>
      </c>
      <c r="H86" s="88" t="s">
        <v>110</v>
      </c>
      <c r="J86" s="51">
        <f t="shared" si="10"/>
        <v>190</v>
      </c>
      <c r="K86" s="44">
        <f t="shared" si="14"/>
        <v>11907.300000000001</v>
      </c>
      <c r="L86" s="33">
        <f>VLOOKUP(E86,'Raumgruppen - Leistungen'!$A$3:$D$12,4)*$M86</f>
        <v>0</v>
      </c>
      <c r="M86" s="54">
        <v>1</v>
      </c>
      <c r="N86" s="44" t="e">
        <f t="shared" si="16"/>
        <v>#DIV/0!</v>
      </c>
      <c r="O86" s="45" t="e">
        <f t="shared" si="17"/>
        <v>#DIV/0!</v>
      </c>
      <c r="P86" s="46" t="e">
        <f>N86*Stundenverrechnungssatz!$C$42</f>
        <v>#DIV/0!</v>
      </c>
      <c r="Q86" s="39" t="e">
        <f t="shared" si="18"/>
        <v>#DIV/0!</v>
      </c>
      <c r="R86" s="39" t="e">
        <f t="shared" si="19"/>
        <v>#DIV/0!</v>
      </c>
    </row>
    <row r="87" spans="1:18" ht="24.95" customHeight="1" x14ac:dyDescent="0.2">
      <c r="A87" s="88" t="s">
        <v>198</v>
      </c>
      <c r="B87" s="88" t="s">
        <v>220</v>
      </c>
      <c r="C87" s="88" t="s">
        <v>231</v>
      </c>
      <c r="D87" s="88" t="s">
        <v>170</v>
      </c>
      <c r="E87" s="88" t="s">
        <v>99</v>
      </c>
      <c r="F87" s="88" t="s">
        <v>194</v>
      </c>
      <c r="G87" s="88">
        <v>20.39</v>
      </c>
      <c r="H87" s="88" t="s">
        <v>110</v>
      </c>
      <c r="J87" s="51">
        <f t="shared" si="10"/>
        <v>190</v>
      </c>
      <c r="K87" s="44">
        <f t="shared" si="14"/>
        <v>3874.1</v>
      </c>
      <c r="L87" s="33">
        <f>VLOOKUP(E87,'Raumgruppen - Leistungen'!$A$3:$D$12,4)*$M87</f>
        <v>0</v>
      </c>
      <c r="M87" s="54">
        <v>1</v>
      </c>
      <c r="N87" s="44" t="e">
        <f t="shared" si="16"/>
        <v>#DIV/0!</v>
      </c>
      <c r="O87" s="45" t="e">
        <f t="shared" si="17"/>
        <v>#DIV/0!</v>
      </c>
      <c r="P87" s="46" t="e">
        <f>N87*Stundenverrechnungssatz!$C$42</f>
        <v>#DIV/0!</v>
      </c>
      <c r="Q87" s="39" t="e">
        <f t="shared" si="18"/>
        <v>#DIV/0!</v>
      </c>
      <c r="R87" s="39" t="e">
        <f t="shared" si="19"/>
        <v>#DIV/0!</v>
      </c>
    </row>
    <row r="88" spans="1:18" ht="24.95" customHeight="1" x14ac:dyDescent="0.2">
      <c r="A88" s="88" t="s">
        <v>198</v>
      </c>
      <c r="B88" s="88" t="s">
        <v>220</v>
      </c>
      <c r="C88" s="88" t="s">
        <v>232</v>
      </c>
      <c r="D88" s="88" t="s">
        <v>108</v>
      </c>
      <c r="E88" s="88" t="s">
        <v>84</v>
      </c>
      <c r="F88" s="88" t="s">
        <v>194</v>
      </c>
      <c r="G88" s="88">
        <v>62.74</v>
      </c>
      <c r="H88" s="88" t="s">
        <v>110</v>
      </c>
      <c r="J88" s="51">
        <f t="shared" si="10"/>
        <v>190</v>
      </c>
      <c r="K88" s="44">
        <f t="shared" si="14"/>
        <v>11920.6</v>
      </c>
      <c r="L88" s="33">
        <f>VLOOKUP(E88,'Raumgruppen - Leistungen'!$A$3:$D$12,4)*$M88</f>
        <v>0</v>
      </c>
      <c r="M88" s="54">
        <v>1</v>
      </c>
      <c r="N88" s="44" t="e">
        <f t="shared" si="16"/>
        <v>#DIV/0!</v>
      </c>
      <c r="O88" s="45" t="e">
        <f t="shared" si="17"/>
        <v>#DIV/0!</v>
      </c>
      <c r="P88" s="46" t="e">
        <f>N88*Stundenverrechnungssatz!$C$42</f>
        <v>#DIV/0!</v>
      </c>
      <c r="Q88" s="39" t="e">
        <f t="shared" si="18"/>
        <v>#DIV/0!</v>
      </c>
      <c r="R88" s="39" t="e">
        <f t="shared" si="19"/>
        <v>#DIV/0!</v>
      </c>
    </row>
    <row r="89" spans="1:18" ht="24.95" customHeight="1" x14ac:dyDescent="0.2">
      <c r="A89" s="88" t="s">
        <v>198</v>
      </c>
      <c r="B89" s="88" t="s">
        <v>220</v>
      </c>
      <c r="C89" s="88" t="s">
        <v>233</v>
      </c>
      <c r="D89" s="88" t="s">
        <v>170</v>
      </c>
      <c r="E89" s="88" t="s">
        <v>99</v>
      </c>
      <c r="F89" s="88" t="s">
        <v>194</v>
      </c>
      <c r="G89" s="88">
        <v>20.07</v>
      </c>
      <c r="H89" s="88" t="s">
        <v>110</v>
      </c>
      <c r="J89" s="51">
        <f t="shared" si="10"/>
        <v>190</v>
      </c>
      <c r="K89" s="44">
        <f t="shared" si="14"/>
        <v>3813.3</v>
      </c>
      <c r="L89" s="33">
        <f>VLOOKUP(E89,'Raumgruppen - Leistungen'!$A$3:$D$12,4)*$M89</f>
        <v>0</v>
      </c>
      <c r="M89" s="54">
        <v>1</v>
      </c>
      <c r="N89" s="44" t="e">
        <f t="shared" si="16"/>
        <v>#DIV/0!</v>
      </c>
      <c r="O89" s="45" t="e">
        <f t="shared" si="17"/>
        <v>#DIV/0!</v>
      </c>
      <c r="P89" s="46" t="e">
        <f>N89*Stundenverrechnungssatz!$C$42</f>
        <v>#DIV/0!</v>
      </c>
      <c r="Q89" s="39" t="e">
        <f t="shared" si="18"/>
        <v>#DIV/0!</v>
      </c>
      <c r="R89" s="39" t="e">
        <f t="shared" si="19"/>
        <v>#DIV/0!</v>
      </c>
    </row>
    <row r="91" spans="1:18" s="47" customFormat="1" ht="24.95" customHeight="1" x14ac:dyDescent="0.2">
      <c r="G91" s="90">
        <f>SUM(G4:G89)</f>
        <v>2859.9799999999996</v>
      </c>
      <c r="H91" s="90"/>
      <c r="I91" s="90"/>
      <c r="J91" s="90"/>
      <c r="K91" s="90">
        <f t="shared" ref="K91:R91" si="20">SUM(K4:K89)</f>
        <v>501655.85999999987</v>
      </c>
      <c r="L91" s="90">
        <f t="shared" si="20"/>
        <v>0</v>
      </c>
      <c r="M91" s="90"/>
      <c r="N91" s="90" t="e">
        <f t="shared" si="20"/>
        <v>#DIV/0!</v>
      </c>
      <c r="O91" s="90" t="e">
        <f t="shared" si="20"/>
        <v>#DIV/0!</v>
      </c>
      <c r="P91" s="89" t="e">
        <f t="shared" si="20"/>
        <v>#DIV/0!</v>
      </c>
      <c r="Q91" s="89" t="e">
        <f t="shared" si="20"/>
        <v>#DIV/0!</v>
      </c>
      <c r="R91" s="89" t="e">
        <f t="shared" si="20"/>
        <v>#DIV/0!</v>
      </c>
    </row>
    <row r="93" spans="1:18" ht="24.95" customHeight="1" x14ac:dyDescent="0.2">
      <c r="O93" s="47" t="e">
        <f>O91/5</f>
        <v>#DIV/0!</v>
      </c>
    </row>
  </sheetData>
  <sheetProtection algorithmName="SHA-512" hashValue="SFhhHyMUsMGI16u+/KYnsmbjyQRr6VsBRwLNp5eDjHR5v+SjIz2RosFL3BoUn/v8bICAYCUORNedDGLMwkQRYQ==" saltValue="0zCJA0gDteGeFXK1t0llCA==" spinCount="100000" sheet="1" objects="1" scenarios="1"/>
  <phoneticPr fontId="0" type="noConversion"/>
  <printOptions horizontalCentered="1"/>
  <pageMargins left="0.39370078740157483" right="0.39370078740157483" top="1.0236220472440944" bottom="1.0236220472440944" header="0.78740157480314965" footer="0.78740157480314965"/>
  <pageSetup paperSize="9" scale="43" fitToHeight="14" orientation="landscape" horizontalDpi="300" verticalDpi="300" r:id="rId1"/>
  <headerFooter alignWithMargins="0">
    <oddHeader>&amp;CKalkulationsdatei Stadt Mülheim an der Ruhr</oddHeader>
    <oddFooter>Seite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12"/>
  <sheetViews>
    <sheetView workbookViewId="0">
      <selection activeCell="C7" sqref="C6:C7"/>
    </sheetView>
  </sheetViews>
  <sheetFormatPr baseColWidth="10" defaultColWidth="10.28515625" defaultRowHeight="12.75" x14ac:dyDescent="0.2"/>
  <cols>
    <col min="1" max="1" width="9.28515625" style="55" customWidth="1"/>
    <col min="2" max="2" width="78.140625" style="55" bestFit="1" customWidth="1"/>
    <col min="3" max="3" width="14.5703125" style="57" customWidth="1"/>
    <col min="4" max="4" width="16.7109375" style="67" customWidth="1"/>
  </cols>
  <sheetData>
    <row r="1" spans="1:4" ht="15" x14ac:dyDescent="0.2">
      <c r="B1" s="56"/>
      <c r="D1" s="64"/>
    </row>
    <row r="2" spans="1:4" ht="62.25" customHeight="1" x14ac:dyDescent="0.25">
      <c r="A2" s="58"/>
      <c r="B2" s="59" t="s">
        <v>26</v>
      </c>
      <c r="C2" s="60" t="s">
        <v>83</v>
      </c>
      <c r="D2" s="65" t="s">
        <v>103</v>
      </c>
    </row>
    <row r="3" spans="1:4" x14ac:dyDescent="0.2">
      <c r="A3" s="61" t="s">
        <v>84</v>
      </c>
      <c r="B3" s="61" t="s">
        <v>85</v>
      </c>
      <c r="C3" s="62">
        <v>5</v>
      </c>
      <c r="D3" s="66"/>
    </row>
    <row r="4" spans="1:4" x14ac:dyDescent="0.2">
      <c r="A4" s="61" t="s">
        <v>86</v>
      </c>
      <c r="B4" s="61" t="s">
        <v>87</v>
      </c>
      <c r="C4" s="63">
        <v>2</v>
      </c>
      <c r="D4" s="66"/>
    </row>
    <row r="5" spans="1:4" x14ac:dyDescent="0.2">
      <c r="A5" s="61" t="s">
        <v>88</v>
      </c>
      <c r="B5" s="61" t="s">
        <v>89</v>
      </c>
      <c r="C5" s="63">
        <v>5</v>
      </c>
      <c r="D5" s="66"/>
    </row>
    <row r="6" spans="1:4" x14ac:dyDescent="0.2">
      <c r="A6" s="61" t="s">
        <v>90</v>
      </c>
      <c r="B6" s="61" t="s">
        <v>91</v>
      </c>
      <c r="C6" s="63">
        <v>2.5</v>
      </c>
      <c r="D6" s="66"/>
    </row>
    <row r="7" spans="1:4" x14ac:dyDescent="0.2">
      <c r="A7" s="61" t="s">
        <v>92</v>
      </c>
      <c r="B7" s="61" t="s">
        <v>93</v>
      </c>
      <c r="C7" s="63">
        <v>5</v>
      </c>
      <c r="D7" s="66"/>
    </row>
    <row r="8" spans="1:4" x14ac:dyDescent="0.2">
      <c r="A8" s="61" t="s">
        <v>96</v>
      </c>
      <c r="B8" s="61" t="s">
        <v>236</v>
      </c>
      <c r="C8" s="63">
        <v>5</v>
      </c>
      <c r="D8" s="66"/>
    </row>
    <row r="9" spans="1:4" x14ac:dyDescent="0.2">
      <c r="A9" s="61" t="s">
        <v>94</v>
      </c>
      <c r="B9" s="61" t="s">
        <v>95</v>
      </c>
      <c r="C9" s="63">
        <v>2.5</v>
      </c>
      <c r="D9" s="66"/>
    </row>
    <row r="10" spans="1:4" x14ac:dyDescent="0.2">
      <c r="A10" s="61" t="s">
        <v>97</v>
      </c>
      <c r="B10" s="61" t="s">
        <v>98</v>
      </c>
      <c r="C10" s="63">
        <v>5</v>
      </c>
      <c r="D10" s="66"/>
    </row>
    <row r="11" spans="1:4" x14ac:dyDescent="0.2">
      <c r="A11" s="61" t="s">
        <v>99</v>
      </c>
      <c r="B11" s="61" t="s">
        <v>100</v>
      </c>
      <c r="C11" s="63">
        <v>5</v>
      </c>
      <c r="D11" s="66"/>
    </row>
    <row r="12" spans="1:4" x14ac:dyDescent="0.2">
      <c r="A12" s="61" t="s">
        <v>101</v>
      </c>
      <c r="B12" s="61" t="s">
        <v>102</v>
      </c>
      <c r="C12" s="63">
        <v>5</v>
      </c>
      <c r="D12" s="66"/>
    </row>
  </sheetData>
  <sheetProtection algorithmName="SHA-512" hashValue="FnWiP2+a/EgJ3sU7H2edV0OZFSTtaYihSD+DAhh3Glp/E1VvQvouZG15VKcLyhKbo2FYu0YKNr6fxQOI0ICcAw==" saltValue="WEeJ0djHZF82fnai04e69g==" spinCount="100000" sheet="1" objects="1" scenarios="1"/>
  <phoneticPr fontId="0" type="noConversion"/>
  <printOptions horizontalCentered="1" verticalCentered="1"/>
  <pageMargins left="0.19685039370078741" right="0.19685039370078741" top="3.937007874015748E-2" bottom="3.937007874015748E-2" header="0.78740157480314965" footer="0.78740157480314965"/>
  <pageSetup paperSize="9" scale="88" orientation="portrait" horizontalDpi="300" verticalDpi="300" r:id="rId1"/>
  <headerFooter alignWithMargins="0">
    <oddHeader>&amp;C&amp;F</oddHeader>
    <oddFooter>&amp;C&amp;A&amp;RSeite &amp;P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6"/>
  <sheetViews>
    <sheetView workbookViewId="0">
      <selection activeCell="B19" sqref="B19"/>
    </sheetView>
  </sheetViews>
  <sheetFormatPr baseColWidth="10" defaultRowHeight="12.75" x14ac:dyDescent="0.2"/>
  <cols>
    <col min="1" max="1" width="47.85546875" bestFit="1" customWidth="1"/>
    <col min="2" max="2" width="9.5703125" customWidth="1"/>
    <col min="3" max="3" width="19.85546875" customWidth="1"/>
  </cols>
  <sheetData>
    <row r="1" spans="1:3" ht="15.75" thickBot="1" x14ac:dyDescent="0.3">
      <c r="A1" s="112" t="s">
        <v>74</v>
      </c>
      <c r="B1" s="113"/>
      <c r="C1" s="114"/>
    </row>
    <row r="2" spans="1:3" ht="12.75" customHeight="1" x14ac:dyDescent="0.2">
      <c r="A2" s="115"/>
      <c r="B2" s="116"/>
      <c r="C2" s="119" t="s">
        <v>27</v>
      </c>
    </row>
    <row r="3" spans="1:3" ht="33" customHeight="1" thickBot="1" x14ac:dyDescent="0.25">
      <c r="A3" s="117"/>
      <c r="B3" s="118"/>
      <c r="C3" s="120"/>
    </row>
    <row r="4" spans="1:3" ht="15.75" thickBot="1" x14ac:dyDescent="0.25">
      <c r="A4" s="10" t="s">
        <v>28</v>
      </c>
      <c r="B4" s="11">
        <v>1</v>
      </c>
      <c r="C4" s="12"/>
    </row>
    <row r="5" spans="1:3" ht="15" x14ac:dyDescent="0.2">
      <c r="A5" s="13" t="s">
        <v>29</v>
      </c>
      <c r="B5" s="121"/>
      <c r="C5" s="122"/>
    </row>
    <row r="6" spans="1:3" ht="15" x14ac:dyDescent="0.2">
      <c r="A6" s="14" t="s">
        <v>30</v>
      </c>
      <c r="B6" s="15"/>
      <c r="C6" s="16">
        <f>$C$4*$B6</f>
        <v>0</v>
      </c>
    </row>
    <row r="7" spans="1:3" ht="15" x14ac:dyDescent="0.2">
      <c r="A7" s="14" t="s">
        <v>31</v>
      </c>
      <c r="B7" s="15"/>
      <c r="C7" s="16">
        <f>$C$4*$B7</f>
        <v>0</v>
      </c>
    </row>
    <row r="8" spans="1:3" ht="15" x14ac:dyDescent="0.2">
      <c r="A8" s="14" t="s">
        <v>32</v>
      </c>
      <c r="B8" s="15"/>
      <c r="C8" s="16">
        <f>$C$4*$B8</f>
        <v>0</v>
      </c>
    </row>
    <row r="9" spans="1:3" ht="15" x14ac:dyDescent="0.2">
      <c r="A9" s="14" t="s">
        <v>33</v>
      </c>
      <c r="B9" s="15"/>
      <c r="C9" s="16">
        <f>$C$4*$B9</f>
        <v>0</v>
      </c>
    </row>
    <row r="10" spans="1:3" ht="15" x14ac:dyDescent="0.2">
      <c r="A10" s="14" t="s">
        <v>34</v>
      </c>
      <c r="B10" s="15"/>
      <c r="C10" s="16">
        <f>$C$4*$B10</f>
        <v>0</v>
      </c>
    </row>
    <row r="11" spans="1:3" ht="27" customHeight="1" thickBot="1" x14ac:dyDescent="0.25">
      <c r="A11" s="17" t="s">
        <v>35</v>
      </c>
      <c r="B11" s="18">
        <f>SUM(B6:B10)</f>
        <v>0</v>
      </c>
      <c r="C11" s="19">
        <f>SUM(C6:C10)</f>
        <v>0</v>
      </c>
    </row>
    <row r="12" spans="1:3" ht="15" x14ac:dyDescent="0.2">
      <c r="A12" s="13" t="s">
        <v>36</v>
      </c>
      <c r="B12" s="128" t="s">
        <v>37</v>
      </c>
      <c r="C12" s="129"/>
    </row>
    <row r="13" spans="1:3" ht="15" x14ac:dyDescent="0.2">
      <c r="A13" s="14" t="s">
        <v>38</v>
      </c>
      <c r="B13" s="15"/>
      <c r="C13" s="16">
        <f t="shared" ref="C13:C21" si="0">$C$4*$B13</f>
        <v>0</v>
      </c>
    </row>
    <row r="14" spans="1:3" ht="15" x14ac:dyDescent="0.2">
      <c r="A14" s="14" t="s">
        <v>39</v>
      </c>
      <c r="B14" s="15"/>
      <c r="C14" s="16">
        <f t="shared" si="0"/>
        <v>0</v>
      </c>
    </row>
    <row r="15" spans="1:3" ht="15" x14ac:dyDescent="0.2">
      <c r="A15" s="14" t="s">
        <v>40</v>
      </c>
      <c r="B15" s="15"/>
      <c r="C15" s="16">
        <f t="shared" si="0"/>
        <v>0</v>
      </c>
    </row>
    <row r="16" spans="1:3" ht="15" x14ac:dyDescent="0.2">
      <c r="A16" s="14" t="s">
        <v>41</v>
      </c>
      <c r="B16" s="15"/>
      <c r="C16" s="16">
        <f t="shared" si="0"/>
        <v>0</v>
      </c>
    </row>
    <row r="17" spans="1:3" ht="15" x14ac:dyDescent="0.2">
      <c r="A17" s="14" t="s">
        <v>42</v>
      </c>
      <c r="B17" s="15"/>
      <c r="C17" s="16">
        <f t="shared" si="0"/>
        <v>0</v>
      </c>
    </row>
    <row r="18" spans="1:3" ht="15" x14ac:dyDescent="0.2">
      <c r="A18" s="14" t="s">
        <v>43</v>
      </c>
      <c r="B18" s="15"/>
      <c r="C18" s="16">
        <f t="shared" si="0"/>
        <v>0</v>
      </c>
    </row>
    <row r="19" spans="1:3" ht="30" x14ac:dyDescent="0.2">
      <c r="A19" s="20" t="s">
        <v>44</v>
      </c>
      <c r="B19" s="15"/>
      <c r="C19" s="16">
        <f t="shared" si="0"/>
        <v>0</v>
      </c>
    </row>
    <row r="20" spans="1:3" ht="15" x14ac:dyDescent="0.2">
      <c r="A20" s="14" t="s">
        <v>45</v>
      </c>
      <c r="B20" s="15"/>
      <c r="C20" s="16">
        <f t="shared" si="0"/>
        <v>0</v>
      </c>
    </row>
    <row r="21" spans="1:3" ht="15" x14ac:dyDescent="0.2">
      <c r="A21" s="14" t="s">
        <v>46</v>
      </c>
      <c r="B21" s="15"/>
      <c r="C21" s="16">
        <f t="shared" si="0"/>
        <v>0</v>
      </c>
    </row>
    <row r="22" spans="1:3" ht="28.9" customHeight="1" thickBot="1" x14ac:dyDescent="0.25">
      <c r="A22" s="21" t="s">
        <v>47</v>
      </c>
      <c r="B22" s="22">
        <f>SUM(B13:B21)</f>
        <v>0</v>
      </c>
      <c r="C22" s="19">
        <f>SUM(C13:C21)</f>
        <v>0</v>
      </c>
    </row>
    <row r="23" spans="1:3" ht="15" x14ac:dyDescent="0.2">
      <c r="A23" s="13" t="s">
        <v>48</v>
      </c>
      <c r="B23" s="128" t="s">
        <v>37</v>
      </c>
      <c r="C23" s="129"/>
    </row>
    <row r="24" spans="1:3" ht="15" x14ac:dyDescent="0.2">
      <c r="A24" s="14" t="s">
        <v>49</v>
      </c>
      <c r="B24" s="15"/>
      <c r="C24" s="16">
        <f>$C$4*$B24</f>
        <v>0</v>
      </c>
    </row>
    <row r="25" spans="1:3" ht="30" x14ac:dyDescent="0.2">
      <c r="A25" s="20" t="s">
        <v>50</v>
      </c>
      <c r="B25" s="15"/>
      <c r="C25" s="16">
        <f>$C$4*$B25</f>
        <v>0</v>
      </c>
    </row>
    <row r="26" spans="1:3" ht="15" x14ac:dyDescent="0.2">
      <c r="A26" s="14" t="s">
        <v>51</v>
      </c>
      <c r="B26" s="15"/>
      <c r="C26" s="16">
        <f>$C$4*$B26</f>
        <v>0</v>
      </c>
    </row>
    <row r="27" spans="1:3" ht="28.9" customHeight="1" thickBot="1" x14ac:dyDescent="0.25">
      <c r="A27" s="17" t="s">
        <v>52</v>
      </c>
      <c r="B27" s="23">
        <f>SUM(B24:B26)</f>
        <v>0</v>
      </c>
      <c r="C27" s="19">
        <f>SUM(C24:C26)</f>
        <v>0</v>
      </c>
    </row>
    <row r="28" spans="1:3" ht="29.45" customHeight="1" x14ac:dyDescent="0.2">
      <c r="A28" s="24" t="s">
        <v>53</v>
      </c>
      <c r="B28" s="25"/>
      <c r="C28" s="26">
        <f>$C$4*$B28</f>
        <v>0</v>
      </c>
    </row>
    <row r="29" spans="1:3" ht="29.45" customHeight="1" x14ac:dyDescent="0.2">
      <c r="A29" s="27" t="s">
        <v>54</v>
      </c>
      <c r="B29" s="28">
        <f>SUM(B11,B22,B27,B28)</f>
        <v>0</v>
      </c>
      <c r="C29" s="16">
        <f>SUM(C11,C22,C27,C28)</f>
        <v>0</v>
      </c>
    </row>
    <row r="30" spans="1:3" ht="15" x14ac:dyDescent="0.2">
      <c r="A30" s="27" t="s">
        <v>55</v>
      </c>
      <c r="B30" s="130" t="s">
        <v>37</v>
      </c>
      <c r="C30" s="131"/>
    </row>
    <row r="31" spans="1:3" ht="15" x14ac:dyDescent="0.2">
      <c r="A31" s="14" t="s">
        <v>56</v>
      </c>
      <c r="B31" s="15"/>
      <c r="C31" s="16">
        <f t="shared" ref="C31:C38" si="1">$C$4*$B31</f>
        <v>0</v>
      </c>
    </row>
    <row r="32" spans="1:3" ht="15" x14ac:dyDescent="0.2">
      <c r="A32" s="14" t="s">
        <v>57</v>
      </c>
      <c r="B32" s="15"/>
      <c r="C32" s="16">
        <f t="shared" si="1"/>
        <v>0</v>
      </c>
    </row>
    <row r="33" spans="1:3" ht="15" x14ac:dyDescent="0.2">
      <c r="A33" s="14" t="s">
        <v>58</v>
      </c>
      <c r="B33" s="15"/>
      <c r="C33" s="16">
        <f t="shared" si="1"/>
        <v>0</v>
      </c>
    </row>
    <row r="34" spans="1:3" ht="15" x14ac:dyDescent="0.2">
      <c r="A34" s="14" t="s">
        <v>59</v>
      </c>
      <c r="B34" s="15"/>
      <c r="C34" s="16">
        <f t="shared" si="1"/>
        <v>0</v>
      </c>
    </row>
    <row r="35" spans="1:3" ht="15" x14ac:dyDescent="0.2">
      <c r="A35" s="14" t="s">
        <v>60</v>
      </c>
      <c r="B35" s="15"/>
      <c r="C35" s="16">
        <f t="shared" si="1"/>
        <v>0</v>
      </c>
    </row>
    <row r="36" spans="1:3" ht="15" x14ac:dyDescent="0.2">
      <c r="A36" s="14" t="s">
        <v>61</v>
      </c>
      <c r="B36" s="15"/>
      <c r="C36" s="16">
        <f t="shared" si="1"/>
        <v>0</v>
      </c>
    </row>
    <row r="37" spans="1:3" ht="15" x14ac:dyDescent="0.2">
      <c r="A37" s="14" t="s">
        <v>62</v>
      </c>
      <c r="B37" s="15"/>
      <c r="C37" s="16">
        <f t="shared" si="1"/>
        <v>0</v>
      </c>
    </row>
    <row r="38" spans="1:3" ht="15" x14ac:dyDescent="0.2">
      <c r="A38" s="14" t="s">
        <v>63</v>
      </c>
      <c r="B38" s="15"/>
      <c r="C38" s="16">
        <f t="shared" si="1"/>
        <v>0</v>
      </c>
    </row>
    <row r="39" spans="1:3" ht="30" customHeight="1" x14ac:dyDescent="0.2">
      <c r="A39" s="27" t="s">
        <v>64</v>
      </c>
      <c r="B39" s="28">
        <f>SUM(B31:B38)</f>
        <v>0</v>
      </c>
      <c r="C39" s="16">
        <f>SUM(C31:C38)</f>
        <v>0</v>
      </c>
    </row>
    <row r="40" spans="1:3" ht="30" customHeight="1" x14ac:dyDescent="0.2">
      <c r="A40" s="29" t="s">
        <v>65</v>
      </c>
      <c r="B40" s="28">
        <f>SUM(B4,B29,B39)</f>
        <v>1</v>
      </c>
      <c r="C40" s="16">
        <f>C4+C29+C39</f>
        <v>0</v>
      </c>
    </row>
    <row r="41" spans="1:3" ht="15" x14ac:dyDescent="0.2">
      <c r="A41" s="124"/>
      <c r="B41" s="125"/>
      <c r="C41" s="126"/>
    </row>
    <row r="42" spans="1:3" ht="15.75" thickBot="1" x14ac:dyDescent="0.25">
      <c r="A42" s="21" t="s">
        <v>66</v>
      </c>
      <c r="B42" s="30"/>
      <c r="C42" s="19">
        <f>C40</f>
        <v>0</v>
      </c>
    </row>
    <row r="43" spans="1:3" x14ac:dyDescent="0.2">
      <c r="A43" s="31"/>
      <c r="B43" s="31"/>
      <c r="C43" s="31"/>
    </row>
    <row r="44" spans="1:3" ht="15" x14ac:dyDescent="0.25">
      <c r="A44" s="127" t="s">
        <v>67</v>
      </c>
      <c r="B44" s="127"/>
      <c r="C44" s="127"/>
    </row>
    <row r="46" spans="1:3" x14ac:dyDescent="0.2">
      <c r="A46" s="123"/>
      <c r="B46" s="123"/>
      <c r="C46" s="123"/>
    </row>
  </sheetData>
  <sheetProtection algorithmName="SHA-512" hashValue="w45kAE5W6o+flKY0OtS6mh2YAnVYivG1OwvqzJDHybwUc1YndIfzh56R97QnKSGNXcOA1qvSTWm7TMT/hILelA==" saltValue="IUcOjW+NA9pjzNT+yR1fDg==" spinCount="100000" sheet="1" objects="1" scenarios="1"/>
  <mergeCells count="10">
    <mergeCell ref="A1:C1"/>
    <mergeCell ref="A2:B3"/>
    <mergeCell ref="C2:C3"/>
    <mergeCell ref="B5:C5"/>
    <mergeCell ref="A46:C46"/>
    <mergeCell ref="A41:C41"/>
    <mergeCell ref="A44:C44"/>
    <mergeCell ref="B12:C12"/>
    <mergeCell ref="B30:C30"/>
    <mergeCell ref="B23:C23"/>
  </mergeCells>
  <phoneticPr fontId="0" type="noConversion"/>
  <printOptions horizontalCentered="1" verticalCentered="1"/>
  <pageMargins left="0.70866141732283472" right="0.70866141732283472" top="0.78740157480314965" bottom="0.78740157480314965" header="0.31496062992125984" footer="0.31496062992125984"/>
  <pageSetup paperSize="9" scale="85" orientation="portrait" r:id="rId1"/>
  <headerFooter alignWithMargins="0">
    <oddHeader>&amp;C&amp;F</oddHeader>
    <oddFooter>&amp;C&amp;A&amp;RSeite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5</vt:i4>
      </vt:variant>
      <vt:variant>
        <vt:lpstr>Benannte Bereiche</vt:lpstr>
      </vt:variant>
      <vt:variant>
        <vt:i4>1</vt:i4>
      </vt:variant>
    </vt:vector>
  </HeadingPairs>
  <TitlesOfParts>
    <vt:vector size="6" baseType="lpstr">
      <vt:lpstr>Informationen und Erläuterungen</vt:lpstr>
      <vt:lpstr>Bieterdaten - Preisübersicht</vt:lpstr>
      <vt:lpstr>Raumbuch</vt:lpstr>
      <vt:lpstr>Raumgruppen - Leistungen</vt:lpstr>
      <vt:lpstr>Stundenverrechnungssatz</vt:lpstr>
      <vt:lpstr>Raumbuch!Drucktitel</vt:lpstr>
    </vt:vector>
  </TitlesOfParts>
  <Company>Stadt Mülheim an der Ruhr</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Langenheim, Dirk</dc:creator>
  <cp:lastModifiedBy>Langenheim, Dirk</cp:lastModifiedBy>
  <cp:lastPrinted>2014-02-18T14:02:46Z</cp:lastPrinted>
  <dcterms:created xsi:type="dcterms:W3CDTF">2012-06-29T09:58:25Z</dcterms:created>
  <dcterms:modified xsi:type="dcterms:W3CDTF">2024-08-26T05:49:07Z</dcterms:modified>
</cp:coreProperties>
</file>