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G:\_ Neue Struktur IS Reinigung\Ausschreibung\Unterhaltsreinigung\2024\Kalkulationsdateien\Los Dümpten\"/>
    </mc:Choice>
  </mc:AlternateContent>
  <workbookProtection workbookPassword="EF5C" lockStructure="1"/>
  <bookViews>
    <workbookView xWindow="720" yWindow="390" windowWidth="17835" windowHeight="9855" tabRatio="748" activeTab="2"/>
  </bookViews>
  <sheets>
    <sheet name="Informationen und Erläuterungen" sheetId="1" r:id="rId1"/>
    <sheet name="Bieterdaten - Preisübersicht" sheetId="2" r:id="rId2"/>
    <sheet name="Raumbuch" sheetId="3" r:id="rId3"/>
    <sheet name="Raumgruppen - Leistungen" sheetId="4" r:id="rId4"/>
    <sheet name="Stundenverrechnungssatz" sheetId="5" r:id="rId5"/>
  </sheets>
  <definedNames>
    <definedName name="_xlnm._FilterDatabase" localSheetId="2" hidden="1">Raumbuch!$A$1:$T$25</definedName>
    <definedName name="_xlnm._FilterDatabase" localSheetId="3" hidden="1">'Raumgruppen - Leistungen'!$A$1:$D$9</definedName>
    <definedName name="_xlnm.Print_Titles" localSheetId="2">Raumbuch!$3:$3</definedName>
  </definedNames>
  <calcPr calcId="162913"/>
</workbook>
</file>

<file path=xl/calcChain.xml><?xml version="1.0" encoding="utf-8"?>
<calcChain xmlns="http://schemas.openxmlformats.org/spreadsheetml/2006/main">
  <c r="K5" i="3" l="1"/>
  <c r="K6" i="3"/>
  <c r="K7" i="3"/>
  <c r="K8" i="3"/>
  <c r="K9" i="3"/>
  <c r="K10" i="3"/>
  <c r="K11" i="3"/>
  <c r="K12" i="3"/>
  <c r="K13" i="3"/>
  <c r="K14" i="3"/>
  <c r="K15" i="3"/>
  <c r="K16" i="3"/>
  <c r="K17" i="3"/>
  <c r="K18" i="3"/>
  <c r="K19" i="3"/>
  <c r="K20" i="3"/>
  <c r="K21" i="3"/>
  <c r="K22" i="3"/>
  <c r="K23" i="3"/>
  <c r="K24" i="3"/>
  <c r="K25" i="3"/>
  <c r="K4" i="3"/>
  <c r="L5" i="3" l="1"/>
  <c r="N5" i="3" s="1"/>
  <c r="O5" i="3" s="1"/>
  <c r="L6" i="3"/>
  <c r="N6" i="3" s="1"/>
  <c r="O6" i="3" s="1"/>
  <c r="L7" i="3"/>
  <c r="N7" i="3" s="1"/>
  <c r="O7" i="3" s="1"/>
  <c r="L8" i="3"/>
  <c r="N8" i="3" s="1"/>
  <c r="O8" i="3" s="1"/>
  <c r="L9" i="3"/>
  <c r="N9" i="3" s="1"/>
  <c r="O9" i="3" s="1"/>
  <c r="L10" i="3"/>
  <c r="N10" i="3" s="1"/>
  <c r="O10" i="3" s="1"/>
  <c r="L11" i="3"/>
  <c r="N11" i="3" s="1"/>
  <c r="O11" i="3" s="1"/>
  <c r="L12" i="3"/>
  <c r="N12" i="3" s="1"/>
  <c r="O12" i="3" s="1"/>
  <c r="L13" i="3"/>
  <c r="N13" i="3" s="1"/>
  <c r="O13" i="3" s="1"/>
  <c r="L14" i="3"/>
  <c r="N14" i="3" s="1"/>
  <c r="O14" i="3" s="1"/>
  <c r="L15" i="3"/>
  <c r="N15" i="3" s="1"/>
  <c r="O15" i="3" s="1"/>
  <c r="L16" i="3"/>
  <c r="N16" i="3" s="1"/>
  <c r="O16" i="3" s="1"/>
  <c r="L17" i="3"/>
  <c r="N17" i="3" s="1"/>
  <c r="O17" i="3" s="1"/>
  <c r="L18" i="3"/>
  <c r="N18" i="3" s="1"/>
  <c r="O18" i="3" s="1"/>
  <c r="L19" i="3"/>
  <c r="N19" i="3" s="1"/>
  <c r="O19" i="3" s="1"/>
  <c r="L20" i="3"/>
  <c r="N20" i="3" s="1"/>
  <c r="O20" i="3" s="1"/>
  <c r="L21" i="3"/>
  <c r="N21" i="3" s="1"/>
  <c r="O21" i="3" s="1"/>
  <c r="L22" i="3"/>
  <c r="N22" i="3" s="1"/>
  <c r="O22" i="3" s="1"/>
  <c r="L23" i="3"/>
  <c r="N23" i="3" s="1"/>
  <c r="O23" i="3" s="1"/>
  <c r="L24" i="3"/>
  <c r="N24" i="3" s="1"/>
  <c r="O24" i="3" s="1"/>
  <c r="L25" i="3"/>
  <c r="N25" i="3" s="1"/>
  <c r="O25" i="3" s="1"/>
  <c r="L4" i="3"/>
  <c r="N4" i="3" s="1"/>
  <c r="O4" i="3" s="1"/>
  <c r="J5" i="3"/>
  <c r="J6" i="3"/>
  <c r="J7" i="3"/>
  <c r="J8" i="3"/>
  <c r="J9" i="3"/>
  <c r="J10" i="3"/>
  <c r="J11" i="3"/>
  <c r="J12" i="3"/>
  <c r="J13" i="3"/>
  <c r="J14" i="3"/>
  <c r="J15" i="3"/>
  <c r="J16" i="3"/>
  <c r="J17" i="3"/>
  <c r="J18" i="3"/>
  <c r="J19" i="3"/>
  <c r="J20" i="3"/>
  <c r="J21" i="3"/>
  <c r="J22" i="3"/>
  <c r="J23" i="3"/>
  <c r="J24" i="3"/>
  <c r="J25" i="3"/>
  <c r="J4" i="3"/>
  <c r="G27" i="3" l="1"/>
  <c r="K27" i="3" l="1"/>
  <c r="C6" i="5" l="1"/>
  <c r="C7" i="5"/>
  <c r="C8" i="5"/>
  <c r="C9" i="5"/>
  <c r="C10" i="5"/>
  <c r="B11" i="5"/>
  <c r="B29" i="5" s="1"/>
  <c r="B40" i="5" s="1"/>
  <c r="C13" i="5"/>
  <c r="C14" i="5"/>
  <c r="C15" i="5"/>
  <c r="C16" i="5"/>
  <c r="C17" i="5"/>
  <c r="C18" i="5"/>
  <c r="C19" i="5"/>
  <c r="C20" i="5"/>
  <c r="C21" i="5"/>
  <c r="B22" i="5"/>
  <c r="C24" i="5"/>
  <c r="C25" i="5"/>
  <c r="C26" i="5"/>
  <c r="B27" i="5"/>
  <c r="C28" i="5"/>
  <c r="C31" i="5"/>
  <c r="C32" i="5"/>
  <c r="C33" i="5"/>
  <c r="C34" i="5"/>
  <c r="C35" i="5"/>
  <c r="C36" i="5"/>
  <c r="C37" i="5"/>
  <c r="C38" i="5"/>
  <c r="B39" i="5"/>
  <c r="C11" i="5" l="1"/>
  <c r="C22" i="5"/>
  <c r="C39" i="5"/>
  <c r="C27" i="5"/>
  <c r="C29" i="5" s="1"/>
  <c r="C40" i="5" l="1"/>
  <c r="C42" i="5" s="1"/>
  <c r="P24" i="3" s="1"/>
  <c r="Q24" i="3" s="1"/>
  <c r="R24" i="3" s="1"/>
  <c r="P23" i="3"/>
  <c r="Q23" i="3" s="1"/>
  <c r="R23" i="3" s="1"/>
  <c r="P20" i="3"/>
  <c r="Q20" i="3" s="1"/>
  <c r="R20" i="3" s="1"/>
  <c r="O27" i="3"/>
  <c r="N27" i="3"/>
  <c r="P17" i="3"/>
  <c r="Q17" i="3" s="1"/>
  <c r="R17" i="3" s="1"/>
  <c r="P6" i="3"/>
  <c r="Q6" i="3" s="1"/>
  <c r="R6" i="3" s="1"/>
  <c r="P14" i="3"/>
  <c r="Q14" i="3" s="1"/>
  <c r="R14" i="3" s="1"/>
  <c r="P12" i="3" l="1"/>
  <c r="Q12" i="3" s="1"/>
  <c r="R12" i="3" s="1"/>
  <c r="P8" i="3"/>
  <c r="Q8" i="3" s="1"/>
  <c r="R8" i="3" s="1"/>
  <c r="P7" i="3"/>
  <c r="Q7" i="3" s="1"/>
  <c r="R7" i="3" s="1"/>
  <c r="P11" i="3"/>
  <c r="Q11" i="3" s="1"/>
  <c r="R11" i="3" s="1"/>
  <c r="P19" i="3"/>
  <c r="Q19" i="3" s="1"/>
  <c r="R19" i="3" s="1"/>
  <c r="P22" i="3"/>
  <c r="Q22" i="3" s="1"/>
  <c r="R22" i="3" s="1"/>
  <c r="P16" i="3"/>
  <c r="Q16" i="3" s="1"/>
  <c r="R16" i="3" s="1"/>
  <c r="P13" i="3"/>
  <c r="Q13" i="3" s="1"/>
  <c r="R13" i="3" s="1"/>
  <c r="P15" i="3"/>
  <c r="Q15" i="3" s="1"/>
  <c r="R15" i="3" s="1"/>
  <c r="P4" i="3"/>
  <c r="Q4" i="3" s="1"/>
  <c r="P9" i="3"/>
  <c r="Q9" i="3" s="1"/>
  <c r="R9" i="3" s="1"/>
  <c r="P10" i="3"/>
  <c r="Q10" i="3" s="1"/>
  <c r="R10" i="3" s="1"/>
  <c r="P5" i="3"/>
  <c r="Q5" i="3" s="1"/>
  <c r="R5" i="3" s="1"/>
  <c r="P18" i="3"/>
  <c r="Q18" i="3" s="1"/>
  <c r="R18" i="3" s="1"/>
  <c r="P21" i="3"/>
  <c r="Q21" i="3" s="1"/>
  <c r="R21" i="3" s="1"/>
  <c r="P25" i="3"/>
  <c r="Q25" i="3" s="1"/>
  <c r="R25" i="3" s="1"/>
  <c r="P27" i="3" l="1"/>
  <c r="Q27" i="3"/>
  <c r="R4" i="3"/>
  <c r="R27" i="3" s="1"/>
  <c r="C12" i="2" s="1"/>
  <c r="C16" i="2" l="1"/>
</calcChain>
</file>

<file path=xl/sharedStrings.xml><?xml version="1.0" encoding="utf-8"?>
<sst xmlns="http://schemas.openxmlformats.org/spreadsheetml/2006/main" count="264" uniqueCount="134">
  <si>
    <t>Allgemeine Vorbemerkungen</t>
  </si>
  <si>
    <t>Bitte unbedingt zuerst lesen !</t>
  </si>
  <si>
    <t>Bieterdaten</t>
  </si>
  <si>
    <t>Bearbeiter</t>
  </si>
  <si>
    <t>Firma:</t>
  </si>
  <si>
    <t>Name:</t>
  </si>
  <si>
    <t>Vorname:</t>
  </si>
  <si>
    <t>Straße / Postfach:</t>
  </si>
  <si>
    <t>Position im Unternehmen:</t>
  </si>
  <si>
    <t>Plz:</t>
  </si>
  <si>
    <t>Telefon:</t>
  </si>
  <si>
    <t>Ort:</t>
  </si>
  <si>
    <t>Telefax:</t>
  </si>
  <si>
    <t>Mail:</t>
  </si>
  <si>
    <t>Gesamtpreis pro Monat (brutto)</t>
  </si>
  <si>
    <t>Stundenverrechnungssatz Unterhaltsreinigung (Sonderleistung im Einzelnachweis) Werktag</t>
  </si>
  <si>
    <t>kalkuliert nach Lohngruppe</t>
  </si>
  <si>
    <t>Stundenverrechnungssatz Unterhaltsreinigung (Sonderleistung im Einzelnachweis) Werktag, einschl. Nachtzuschlag (22:00 bis 05:00)</t>
  </si>
  <si>
    <t>Stundenverrechnungssatz Unterhaltsreinigung (Sonderleistung im Einzelnachweis) Sonntag</t>
  </si>
  <si>
    <t>Geschoss</t>
  </si>
  <si>
    <t>Raum Nr.</t>
  </si>
  <si>
    <t>Raumbezeichnung</t>
  </si>
  <si>
    <t>Raum-gruppe</t>
  </si>
  <si>
    <t>Bodenbelag</t>
  </si>
  <si>
    <t>Leistungs-wert</t>
  </si>
  <si>
    <t>Preis pro Reinigung</t>
  </si>
  <si>
    <t>Bezeichnung</t>
  </si>
  <si>
    <t>sozialversicherungs-pflichtig Beschäftigte (Lohngruppe 1)</t>
  </si>
  <si>
    <t>Grundlohn</t>
  </si>
  <si>
    <t>A) Lohnnebenkosten (gesetzlich)</t>
  </si>
  <si>
    <t>1)  Rentenversicherung</t>
  </si>
  <si>
    <t>2)  Krankenversicherung</t>
  </si>
  <si>
    <t>3)  Arbeitslosenversicherung</t>
  </si>
  <si>
    <t>4)  Pflegeversicherung</t>
  </si>
  <si>
    <t>5)  Unfallversicherung</t>
  </si>
  <si>
    <t>Summe Position A :</t>
  </si>
  <si>
    <t>B) Lohnfolgekosten</t>
  </si>
  <si>
    <t xml:space="preserve"> </t>
  </si>
  <si>
    <t>1) Urlaub</t>
  </si>
  <si>
    <t>2) Gesetzliche Feiertage</t>
  </si>
  <si>
    <t>3) Gesetzliche Lohnfortzahlung</t>
  </si>
  <si>
    <t>4) Tarifliche Ausfallzeiten</t>
  </si>
  <si>
    <t>5) Jahressondervergütung</t>
  </si>
  <si>
    <t>6) Zusätzliches Urlaubsgeld</t>
  </si>
  <si>
    <t>7) Arbeitgeberanteile zu gesetzl. Lohnnebenkosten aus den Pos. B1 bis B6</t>
  </si>
  <si>
    <t>8) Beiträge zu Berufsorganisationen</t>
  </si>
  <si>
    <t>9) Haftpflichtversicherung</t>
  </si>
  <si>
    <t>Summe Position B:</t>
  </si>
  <si>
    <t>C) Technische Mitarbeiter, Aufsichten</t>
  </si>
  <si>
    <t>1) Löhne Vorarbeiter (freigestellt) im Objekt</t>
  </si>
  <si>
    <t>2) Löhne Vorarbeiter (freigestellt) objektübergreifend, anteilig</t>
  </si>
  <si>
    <t>3) Löhne/Gehälter sonstige technische Mitarbeiter</t>
  </si>
  <si>
    <t>C) Summe Position C</t>
  </si>
  <si>
    <t>D) Löhne/Gehälter für kaufmännische MA</t>
  </si>
  <si>
    <t>Summe Positionen A bis D:</t>
  </si>
  <si>
    <t>E) Sonstige Kosten</t>
  </si>
  <si>
    <t>1) Reinigungs- und Verbrauchsmaterial</t>
  </si>
  <si>
    <t>2) AFA für Maschinen, Geräte und Betriebskosten</t>
  </si>
  <si>
    <t>3) Qualitätsmanagement</t>
  </si>
  <si>
    <t>4) Fuhrparkkosten</t>
  </si>
  <si>
    <t>5) Betriebsratskosten</t>
  </si>
  <si>
    <t>6) Sonstige Gemeinkosten</t>
  </si>
  <si>
    <t>7) Gewerbesteuer</t>
  </si>
  <si>
    <t>8) Risiko + Gewinn</t>
  </si>
  <si>
    <t>Summe Position E:</t>
  </si>
  <si>
    <t>F) Gesamtkosten (Tariflohn + Pos. A bis E)</t>
  </si>
  <si>
    <t>Stundenverrechnungssatz (werktags):</t>
  </si>
  <si>
    <t>Es sind ausschließlich die gelb hinterlegten Felder auszufüllen</t>
  </si>
  <si>
    <t>Füllen Sie bitte zuerst auf dem Arbeitsblatt "Bieterdaten - Preisübersicht" alle Felder richtig und vollständig aus. Wichtig ist insbesondere die korrekte Angabe eines verantwortlichen Ansprechpartners zur Klärung möglicher technischer und kalkulatorischer Fragen.</t>
  </si>
  <si>
    <t>Korrektur-faktor LW (in %)</t>
  </si>
  <si>
    <t>Tragen Sie nun auf dem Arbeitsblatt "Stundenverrechnungssatz" die von Ihnen in Ansatz gebrachten Aufschläge auf den Tariflohn ein. Beachten Sie hierbei, daß Ihre Kalkulation im Hinblick auf Gesetzeskonformität, Plausibilität und Auskömmlichkeit überprüft wird.</t>
  </si>
  <si>
    <t xml:space="preserve">Objekt </t>
  </si>
  <si>
    <t>Reinigungs-fläche /Jahr</t>
  </si>
  <si>
    <t>Preis/Jahr</t>
  </si>
  <si>
    <t xml:space="preserve"> Reinigungs-stunden/Durchführung</t>
  </si>
  <si>
    <t>Häufigkeit/Woche</t>
  </si>
  <si>
    <t>Häufigkeit/Jahr</t>
  </si>
  <si>
    <t>RG-Std. pro Woche</t>
  </si>
  <si>
    <t>monatliche Pauschale</t>
  </si>
  <si>
    <t>Reinigungstage im Jahr</t>
  </si>
  <si>
    <t>Monatspauschale Unterhaltsreinigung (Jahrespreis/12) netto</t>
  </si>
  <si>
    <t>Häufigkeiten</t>
  </si>
  <si>
    <t xml:space="preserve">Leistungswert
</t>
  </si>
  <si>
    <t>C08</t>
  </si>
  <si>
    <t>G08</t>
  </si>
  <si>
    <t>I08</t>
  </si>
  <si>
    <t>R08</t>
  </si>
  <si>
    <t>T08</t>
  </si>
  <si>
    <t>V08</t>
  </si>
  <si>
    <t>X08</t>
  </si>
  <si>
    <t>Fläche</t>
  </si>
  <si>
    <t>Verwaltungs- und Büroräume - TH und Sportanlagen</t>
  </si>
  <si>
    <t>Verkehrsfl. Flure, Eingangsb. Täglich - TH und Sportanlagen</t>
  </si>
  <si>
    <t>Sanitärräume - TH und Sportanlagen</t>
  </si>
  <si>
    <t>Sozialraum - TH und Sportanlagen</t>
  </si>
  <si>
    <t>Duschen - TH und Sportanlagen</t>
  </si>
  <si>
    <t>Umkleiden - THund Sportanlagen</t>
  </si>
  <si>
    <t>Sporthallen - TH und Sportanlagen</t>
  </si>
  <si>
    <r>
      <t xml:space="preserve">Tragen Sie danach auf dem Arbetsblatt "Raumgruppen - Leistungswerte" die von Ihnen kalkulierten Leistungswerte in m²/h in die dafür vorgesehenen Felder in Spalte D ein. Den jeweils zugrunde liegenden Turnus (= höchster Turnus) finden Sie in der gleichen Tabelle in Spalte C. 
</t>
    </r>
    <r>
      <rPr>
        <sz val="11"/>
        <color indexed="10"/>
        <rFont val="Verdana"/>
        <family val="2"/>
      </rPr>
      <t xml:space="preserve">
</t>
    </r>
  </si>
  <si>
    <r>
      <t>Zusätzlich zu den raumgruppenbezogenen Leistungen haben Sie die Möglichkeit, den kalkulierten Leistungswert für jeden einzelnen Raum auf Grund besonderer Umstände ((z.B. geplanter Maschineneinsatz (z.B. Raumgruppe H01), übermäßige Verschmutzungen etc.)) individuell anzupassen. Hierzu können Sie in Spalte M des Arbeitsblattes "Raumbuch" (Korrekturfaktor LW (in %)) die Stundenleistung erhöhen (&gt; 100%) oder vermindern (&lt; 100%). Tragen Sie bitte ausschließlich ganzzahlige Werte ein. Weitere Eingaben sind im Rahmen der technischen Kalkulation nicht erforderlich</t>
    </r>
    <r>
      <rPr>
        <b/>
        <sz val="11"/>
        <color indexed="10"/>
        <rFont val="Verdana"/>
        <family val="2"/>
      </rPr>
      <t xml:space="preserve">.                                                                                                    </t>
    </r>
    <r>
      <rPr>
        <sz val="11"/>
        <color indexed="10"/>
        <rFont val="Verdana"/>
        <family val="2"/>
      </rPr>
      <t xml:space="preserve">Bitte beachten Sie, dass es sich bei  der Häufigkeit 5 in Klassenräumen um eine wechseltägige Reinigung der Oberböden und Oberflächen,  wie im Leistungsverzeichnis beschrieben, handelt. </t>
    </r>
  </si>
  <si>
    <t>WERKTAG (Mo. - Sa.)</t>
  </si>
  <si>
    <t>Sporthalle Hügelstraße HG 226</t>
  </si>
  <si>
    <t>226_00 Erdgeschoss</t>
  </si>
  <si>
    <t>0</t>
  </si>
  <si>
    <t>Durchgang</t>
  </si>
  <si>
    <t>6</t>
  </si>
  <si>
    <t>1</t>
  </si>
  <si>
    <t>Flur</t>
  </si>
  <si>
    <t>1a</t>
  </si>
  <si>
    <t>Windfang</t>
  </si>
  <si>
    <t>2</t>
  </si>
  <si>
    <t>Foyer</t>
  </si>
  <si>
    <t>3</t>
  </si>
  <si>
    <t>WC</t>
  </si>
  <si>
    <t>4</t>
  </si>
  <si>
    <t>5</t>
  </si>
  <si>
    <t>Vorraum Duschen</t>
  </si>
  <si>
    <t>Duschen</t>
  </si>
  <si>
    <t>7</t>
  </si>
  <si>
    <t>Umkleide</t>
  </si>
  <si>
    <t>8</t>
  </si>
  <si>
    <t>Turnhalle</t>
  </si>
  <si>
    <t>11</t>
  </si>
  <si>
    <t>Jugendraum</t>
  </si>
  <si>
    <t>226_01 Obergeschoss</t>
  </si>
  <si>
    <t>001</t>
  </si>
  <si>
    <t>Aufsicht</t>
  </si>
  <si>
    <t>226_-1 Kellergeschoss</t>
  </si>
  <si>
    <t>Flur 2</t>
  </si>
  <si>
    <t>14</t>
  </si>
  <si>
    <t>Büro</t>
  </si>
  <si>
    <t>Stein</t>
  </si>
  <si>
    <t>Fliesen</t>
  </si>
  <si>
    <t>elastomerer Belag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</si>
</sst>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7" formatCode="#,##0.00\ &quot;€&quot;;\-#,##0.00\ &quot;€&quot;"/>
    <numFmt numFmtId="44" formatCode="_-* #,##0.00\ &quot;€&quot;_-;\-* #,##0.00\ &quot;€&quot;_-;_-* &quot;-&quot;??\ &quot;€&quot;_-;_-@_-"/>
    <numFmt numFmtId="164" formatCode="_-* #,##0.00\ _€_-;\-* #,##0.00\ _€_-;_-* &quot;-&quot;??\ _€_-;_-@_-"/>
    <numFmt numFmtId="165" formatCode="#,##0.00\ &quot;€&quot;"/>
    <numFmt numFmtId="166" formatCode="\D\-00000"/>
  </numFmts>
  <fonts count="35" x14ac:knownFonts="1">
    <font>
      <sz val="10"/>
      <name val="Arial"/>
      <family val="2"/>
    </font>
    <font>
      <sz val="11"/>
      <color indexed="8"/>
      <name val="Calibri"/>
      <family val="2"/>
    </font>
    <font>
      <sz val="11"/>
      <color indexed="9"/>
      <name val="Calibri"/>
      <family val="2"/>
    </font>
    <font>
      <b/>
      <sz val="11"/>
      <color indexed="63"/>
      <name val="Calibri"/>
      <family val="2"/>
    </font>
    <font>
      <b/>
      <sz val="11"/>
      <color indexed="52"/>
      <name val="Calibri"/>
      <family val="2"/>
    </font>
    <font>
      <sz val="10"/>
      <name val="Arial"/>
      <family val="2"/>
    </font>
    <font>
      <sz val="11"/>
      <color indexed="62"/>
      <name val="Calibri"/>
      <family val="2"/>
    </font>
    <font>
      <b/>
      <sz val="11"/>
      <color indexed="8"/>
      <name val="Calibri"/>
      <family val="2"/>
    </font>
    <font>
      <i/>
      <sz val="11"/>
      <color indexed="23"/>
      <name val="Calibri"/>
      <family val="2"/>
    </font>
    <font>
      <sz val="11"/>
      <color indexed="17"/>
      <name val="Calibri"/>
      <family val="2"/>
    </font>
    <font>
      <sz val="11"/>
      <color indexed="60"/>
      <name val="Calibri"/>
      <family val="2"/>
    </font>
    <font>
      <sz val="11"/>
      <color indexed="20"/>
      <name val="Calibri"/>
      <family val="2"/>
    </font>
    <font>
      <b/>
      <sz val="18"/>
      <color indexed="56"/>
      <name val="Cambria"/>
      <family val="2"/>
    </font>
    <font>
      <b/>
      <sz val="15"/>
      <color indexed="56"/>
      <name val="Calibri"/>
      <family val="2"/>
    </font>
    <font>
      <b/>
      <sz val="13"/>
      <color indexed="56"/>
      <name val="Calibri"/>
      <family val="2"/>
    </font>
    <font>
      <b/>
      <sz val="11"/>
      <color indexed="56"/>
      <name val="Calibri"/>
      <family val="2"/>
    </font>
    <font>
      <sz val="11"/>
      <color indexed="52"/>
      <name val="Calibri"/>
      <family val="2"/>
    </font>
    <font>
      <sz val="11"/>
      <color indexed="10"/>
      <name val="Calibri"/>
      <family val="2"/>
    </font>
    <font>
      <b/>
      <sz val="11"/>
      <color indexed="9"/>
      <name val="Calibri"/>
      <family val="2"/>
    </font>
    <font>
      <b/>
      <sz val="10"/>
      <name val="Arial"/>
      <family val="2"/>
    </font>
    <font>
      <b/>
      <sz val="8"/>
      <name val="Arial"/>
      <family val="2"/>
    </font>
    <font>
      <b/>
      <sz val="14"/>
      <name val="Arial"/>
      <family val="2"/>
    </font>
    <font>
      <b/>
      <sz val="7"/>
      <name val="Arial"/>
      <family val="2"/>
    </font>
    <font>
      <b/>
      <sz val="11"/>
      <name val="Calibri"/>
      <family val="2"/>
    </font>
    <font>
      <b/>
      <sz val="11"/>
      <color indexed="10"/>
      <name val="Calibri"/>
      <family val="2"/>
    </font>
    <font>
      <sz val="11"/>
      <name val="Calibri"/>
      <family val="2"/>
    </font>
    <font>
      <b/>
      <sz val="11"/>
      <name val="Verdana"/>
      <family val="2"/>
    </font>
    <font>
      <b/>
      <sz val="10"/>
      <name val="Verdana"/>
      <family val="2"/>
    </font>
    <font>
      <sz val="10"/>
      <name val="Verdana"/>
      <family val="2"/>
    </font>
    <font>
      <sz val="11"/>
      <name val="Verdana"/>
      <family val="2"/>
    </font>
    <font>
      <b/>
      <sz val="12"/>
      <color rgb="FFFF0000"/>
      <name val="Verdana"/>
      <family val="2"/>
    </font>
    <font>
      <b/>
      <sz val="12"/>
      <name val="Verdana"/>
      <family val="2"/>
    </font>
    <font>
      <b/>
      <sz val="11"/>
      <color indexed="10"/>
      <name val="Verdana"/>
      <family val="2"/>
    </font>
    <font>
      <sz val="11"/>
      <color indexed="10"/>
      <name val="Verdana"/>
      <family val="2"/>
    </font>
    <font>
      <sz val="10"/>
      <color indexed="10"/>
      <name val="Verdana"/>
      <family val="2"/>
    </font>
  </fonts>
  <fills count="30">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43"/>
      </patternFill>
    </fill>
    <fill>
      <patternFill patternType="solid">
        <fgColor indexed="26"/>
      </patternFill>
    </fill>
    <fill>
      <patternFill patternType="solid">
        <fgColor indexed="55"/>
      </patternFill>
    </fill>
    <fill>
      <patternFill patternType="solid">
        <fgColor indexed="13"/>
        <bgColor indexed="64"/>
      </patternFill>
    </fill>
    <fill>
      <patternFill patternType="solid">
        <fgColor indexed="22"/>
        <bgColor indexed="64"/>
      </patternFill>
    </fill>
    <fill>
      <patternFill patternType="solid">
        <fgColor indexed="9"/>
        <bgColor indexed="64"/>
      </patternFill>
    </fill>
    <fill>
      <patternFill patternType="solid">
        <fgColor theme="0" tint="-0.249977111117893"/>
        <bgColor indexed="64"/>
      </patternFill>
    </fill>
    <fill>
      <patternFill patternType="solid">
        <fgColor rgb="FFFFFF00"/>
        <bgColor indexed="64"/>
      </patternFill>
    </fill>
    <fill>
      <patternFill patternType="solid">
        <fgColor theme="0" tint="-0.14999847407452621"/>
        <bgColor indexed="64"/>
      </patternFill>
    </fill>
  </fills>
  <borders count="45">
    <border>
      <left/>
      <right/>
      <top/>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double">
        <color indexed="63"/>
      </left>
      <right style="double">
        <color indexed="63"/>
      </right>
      <top style="double">
        <color indexed="63"/>
      </top>
      <bottom style="double">
        <color indexed="63"/>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bottom style="medium">
        <color indexed="64"/>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s>
  <cellStyleXfs count="45">
    <xf numFmtId="0" fontId="0" fillId="0" borderId="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5" borderId="0" applyNumberFormat="0" applyBorder="0" applyAlignment="0" applyProtection="0"/>
    <xf numFmtId="0" fontId="1" fillId="8" borderId="0" applyNumberFormat="0" applyBorder="0" applyAlignment="0" applyProtection="0"/>
    <xf numFmtId="0" fontId="1" fillId="11" borderId="0" applyNumberFormat="0" applyBorder="0" applyAlignment="0" applyProtection="0"/>
    <xf numFmtId="0" fontId="2" fillId="12" borderId="0" applyNumberFormat="0" applyBorder="0" applyAlignment="0" applyProtection="0"/>
    <xf numFmtId="0" fontId="2" fillId="9" borderId="0" applyNumberFormat="0" applyBorder="0" applyAlignment="0" applyProtection="0"/>
    <xf numFmtId="0" fontId="2" fillId="10" borderId="0" applyNumberFormat="0" applyBorder="0" applyAlignment="0" applyProtection="0"/>
    <xf numFmtId="0" fontId="2" fillId="13"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18" borderId="0" applyNumberFormat="0" applyBorder="0" applyAlignment="0" applyProtection="0"/>
    <xf numFmtId="0" fontId="2" fillId="13" borderId="0" applyNumberFormat="0" applyBorder="0" applyAlignment="0" applyProtection="0"/>
    <xf numFmtId="0" fontId="2" fillId="14" borderId="0" applyNumberFormat="0" applyBorder="0" applyAlignment="0" applyProtection="0"/>
    <xf numFmtId="0" fontId="2" fillId="19" borderId="0" applyNumberFormat="0" applyBorder="0" applyAlignment="0" applyProtection="0"/>
    <xf numFmtId="0" fontId="3" fillId="20" borderId="1" applyNumberFormat="0" applyAlignment="0" applyProtection="0"/>
    <xf numFmtId="0" fontId="4" fillId="20" borderId="2" applyNumberFormat="0" applyAlignment="0" applyProtection="0"/>
    <xf numFmtId="0" fontId="6" fillId="7" borderId="2" applyNumberFormat="0" applyAlignment="0" applyProtection="0"/>
    <xf numFmtId="0" fontId="7" fillId="0" borderId="3" applyNumberFormat="0" applyFill="0" applyAlignment="0" applyProtection="0"/>
    <xf numFmtId="0" fontId="8" fillId="0" borderId="0" applyNumberFormat="0" applyFill="0" applyBorder="0" applyAlignment="0" applyProtection="0"/>
    <xf numFmtId="0" fontId="9" fillId="4" borderId="0" applyNumberFormat="0" applyBorder="0" applyAlignment="0" applyProtection="0"/>
    <xf numFmtId="164" fontId="5" fillId="0" borderId="0" applyFill="0" applyBorder="0" applyAlignment="0" applyProtection="0"/>
    <xf numFmtId="0" fontId="10" fillId="21" borderId="0" applyNumberFormat="0" applyBorder="0" applyAlignment="0" applyProtection="0"/>
    <xf numFmtId="0" fontId="5" fillId="22" borderId="4" applyNumberFormat="0" applyFont="0" applyAlignment="0" applyProtection="0"/>
    <xf numFmtId="9" fontId="5" fillId="0" borderId="0" applyFill="0" applyBorder="0" applyAlignment="0" applyProtection="0"/>
    <xf numFmtId="0" fontId="11" fillId="3" borderId="0" applyNumberFormat="0" applyBorder="0" applyAlignment="0" applyProtection="0"/>
    <xf numFmtId="0" fontId="12" fillId="0" borderId="0" applyNumberFormat="0" applyFill="0" applyBorder="0" applyAlignment="0" applyProtection="0"/>
    <xf numFmtId="0" fontId="13" fillId="0" borderId="5" applyNumberFormat="0" applyFill="0" applyAlignment="0" applyProtection="0"/>
    <xf numFmtId="0" fontId="14" fillId="0" borderId="6" applyNumberFormat="0" applyFill="0" applyAlignment="0" applyProtection="0"/>
    <xf numFmtId="0" fontId="15" fillId="0" borderId="7" applyNumberFormat="0" applyFill="0" applyAlignment="0" applyProtection="0"/>
    <xf numFmtId="0" fontId="15" fillId="0" borderId="0" applyNumberFormat="0" applyFill="0" applyBorder="0" applyAlignment="0" applyProtection="0"/>
    <xf numFmtId="0" fontId="16" fillId="0" borderId="8" applyNumberFormat="0" applyFill="0" applyAlignment="0" applyProtection="0"/>
    <xf numFmtId="44" fontId="5" fillId="0" borderId="0" applyFill="0" applyBorder="0" applyAlignment="0" applyProtection="0"/>
    <xf numFmtId="0" fontId="17" fillId="0" borderId="0" applyNumberFormat="0" applyFill="0" applyBorder="0" applyAlignment="0" applyProtection="0"/>
    <xf numFmtId="0" fontId="18" fillId="23" borderId="9" applyNumberFormat="0" applyAlignment="0" applyProtection="0"/>
  </cellStyleXfs>
  <cellXfs count="126">
    <xf numFmtId="0" fontId="0" fillId="0" borderId="0" xfId="0"/>
    <xf numFmtId="0" fontId="19" fillId="0" borderId="0" xfId="0" applyFont="1" applyAlignment="1">
      <alignment horizontal="center"/>
    </xf>
    <xf numFmtId="0" fontId="19" fillId="0" borderId="0" xfId="0" applyFont="1" applyAlignment="1">
      <alignment horizontal="left"/>
    </xf>
    <xf numFmtId="0" fontId="19" fillId="0" borderId="0" xfId="0" applyFont="1"/>
    <xf numFmtId="0" fontId="0" fillId="0" borderId="10" xfId="0" applyBorder="1" applyAlignment="1">
      <alignment horizontal="right"/>
    </xf>
    <xf numFmtId="0" fontId="0" fillId="0" borderId="11" xfId="0" applyBorder="1" applyAlignment="1">
      <alignment horizontal="right"/>
    </xf>
    <xf numFmtId="49" fontId="0" fillId="24" borderId="12" xfId="0" applyNumberFormat="1" applyFill="1" applyBorder="1" applyProtection="1">
      <protection locked="0"/>
    </xf>
    <xf numFmtId="166" fontId="0" fillId="24" borderId="12" xfId="0" applyNumberFormat="1" applyFill="1" applyBorder="1" applyAlignment="1" applyProtection="1">
      <alignment horizontal="left"/>
      <protection locked="0"/>
    </xf>
    <xf numFmtId="0" fontId="0" fillId="0" borderId="13" xfId="0" applyBorder="1" applyAlignment="1">
      <alignment horizontal="right"/>
    </xf>
    <xf numFmtId="49" fontId="0" fillId="24" borderId="14" xfId="0" applyNumberFormat="1" applyFill="1" applyBorder="1" applyProtection="1">
      <protection locked="0"/>
    </xf>
    <xf numFmtId="0" fontId="0" fillId="0" borderId="0" xfId="0" applyAlignment="1">
      <alignment horizontal="right"/>
    </xf>
    <xf numFmtId="0" fontId="0" fillId="25" borderId="0" xfId="0" applyFill="1"/>
    <xf numFmtId="0" fontId="0" fillId="0" borderId="0" xfId="0" applyFill="1"/>
    <xf numFmtId="0" fontId="20" fillId="0" borderId="0" xfId="0" applyFont="1" applyFill="1" applyBorder="1" applyAlignment="1">
      <alignment horizontal="center" wrapText="1"/>
    </xf>
    <xf numFmtId="0" fontId="21" fillId="25" borderId="0" xfId="0" applyFont="1" applyFill="1" applyAlignment="1">
      <alignment vertical="center"/>
    </xf>
    <xf numFmtId="0" fontId="21" fillId="25" borderId="0" xfId="0" applyFont="1" applyFill="1" applyAlignment="1">
      <alignment horizontal="right" vertical="center"/>
    </xf>
    <xf numFmtId="0" fontId="21" fillId="0" borderId="0" xfId="0" applyFont="1" applyFill="1" applyAlignment="1">
      <alignment vertical="center"/>
    </xf>
    <xf numFmtId="10" fontId="21" fillId="0" borderId="0" xfId="34" applyNumberFormat="1" applyFont="1" applyFill="1" applyBorder="1" applyAlignment="1">
      <alignment vertical="center"/>
    </xf>
    <xf numFmtId="0" fontId="21" fillId="0" borderId="0" xfId="0" applyFont="1" applyAlignment="1">
      <alignment vertical="center"/>
    </xf>
    <xf numFmtId="0" fontId="0" fillId="0" borderId="0" xfId="0" applyBorder="1"/>
    <xf numFmtId="0" fontId="22" fillId="25" borderId="0" xfId="0" applyFont="1" applyFill="1" applyAlignment="1">
      <alignment horizontal="center" wrapText="1"/>
    </xf>
    <xf numFmtId="0" fontId="22" fillId="0" borderId="0" xfId="0" applyFont="1" applyFill="1" applyAlignment="1">
      <alignment horizontal="center" wrapText="1"/>
    </xf>
    <xf numFmtId="1" fontId="21" fillId="24" borderId="15" xfId="0" applyNumberFormat="1" applyFont="1" applyFill="1" applyBorder="1" applyAlignment="1" applyProtection="1">
      <alignment horizontal="center" vertical="center"/>
      <protection locked="0"/>
    </xf>
    <xf numFmtId="0" fontId="0" fillId="0" borderId="0" xfId="0" applyFill="1" applyBorder="1"/>
    <xf numFmtId="1" fontId="21" fillId="24" borderId="15" xfId="0" applyNumberFormat="1" applyFont="1" applyFill="1" applyBorder="1" applyAlignment="1" applyProtection="1">
      <alignment vertical="center"/>
      <protection locked="0"/>
    </xf>
    <xf numFmtId="0" fontId="25" fillId="0" borderId="16" xfId="0" applyFont="1" applyBorder="1" applyAlignment="1" applyProtection="1">
      <alignment vertical="top" wrapText="1"/>
      <protection hidden="1"/>
    </xf>
    <xf numFmtId="10" fontId="23" fillId="0" borderId="17" xfId="0" applyNumberFormat="1" applyFont="1" applyBorder="1" applyAlignment="1" applyProtection="1">
      <alignment vertical="top" wrapText="1"/>
      <protection hidden="1"/>
    </xf>
    <xf numFmtId="165" fontId="23" fillId="24" borderId="18" xfId="0" applyNumberFormat="1" applyFont="1" applyFill="1" applyBorder="1" applyAlignment="1" applyProtection="1">
      <alignment vertical="top" wrapText="1"/>
      <protection locked="0"/>
    </xf>
    <xf numFmtId="0" fontId="23" fillId="0" borderId="10" xfId="0" applyFont="1" applyBorder="1" applyAlignment="1" applyProtection="1">
      <alignment vertical="top"/>
      <protection hidden="1"/>
    </xf>
    <xf numFmtId="0" fontId="25" fillId="0" borderId="11" xfId="0" applyFont="1" applyBorder="1" applyAlignment="1" applyProtection="1">
      <alignment vertical="top"/>
      <protection hidden="1"/>
    </xf>
    <xf numFmtId="10" fontId="25" fillId="24" borderId="19" xfId="0" applyNumberFormat="1" applyFont="1" applyFill="1" applyBorder="1" applyAlignment="1" applyProtection="1">
      <alignment vertical="top"/>
      <protection locked="0"/>
    </xf>
    <xf numFmtId="165" fontId="23" fillId="0" borderId="12" xfId="0" applyNumberFormat="1" applyFont="1" applyBorder="1" applyAlignment="1" applyProtection="1">
      <alignment vertical="top"/>
      <protection hidden="1"/>
    </xf>
    <xf numFmtId="0" fontId="23" fillId="0" borderId="13" xfId="0" applyFont="1" applyBorder="1" applyAlignment="1" applyProtection="1">
      <alignment vertical="top" wrapText="1"/>
      <protection hidden="1"/>
    </xf>
    <xf numFmtId="10" fontId="23" fillId="0" borderId="20" xfId="0" applyNumberFormat="1" applyFont="1" applyBorder="1" applyAlignment="1" applyProtection="1">
      <alignment vertical="top" wrapText="1"/>
      <protection hidden="1"/>
    </xf>
    <xf numFmtId="165" fontId="23" fillId="0" borderId="14" xfId="0" applyNumberFormat="1" applyFont="1" applyBorder="1" applyAlignment="1" applyProtection="1">
      <alignment vertical="top"/>
      <protection hidden="1"/>
    </xf>
    <xf numFmtId="0" fontId="25" fillId="0" borderId="11" xfId="0" applyFont="1" applyBorder="1" applyAlignment="1" applyProtection="1">
      <alignment vertical="top" wrapText="1"/>
      <protection hidden="1"/>
    </xf>
    <xf numFmtId="0" fontId="23" fillId="0" borderId="13" xfId="0" applyFont="1" applyBorder="1" applyAlignment="1" applyProtection="1">
      <alignment vertical="top"/>
      <protection hidden="1"/>
    </xf>
    <xf numFmtId="10" fontId="23" fillId="0" borderId="20" xfId="0" applyNumberFormat="1" applyFont="1" applyBorder="1" applyAlignment="1" applyProtection="1">
      <alignment vertical="top"/>
      <protection hidden="1"/>
    </xf>
    <xf numFmtId="10" fontId="23" fillId="26" borderId="20" xfId="0" applyNumberFormat="1" applyFont="1" applyFill="1" applyBorder="1" applyAlignment="1" applyProtection="1">
      <alignment vertical="top"/>
      <protection locked="0"/>
    </xf>
    <xf numFmtId="0" fontId="23" fillId="0" borderId="21" xfId="0" applyFont="1" applyBorder="1" applyAlignment="1" applyProtection="1">
      <alignment vertical="top"/>
      <protection hidden="1"/>
    </xf>
    <xf numFmtId="10" fontId="25" fillId="24" borderId="22" xfId="0" applyNumberFormat="1" applyFont="1" applyFill="1" applyBorder="1" applyAlignment="1" applyProtection="1">
      <alignment vertical="top"/>
      <protection locked="0"/>
    </xf>
    <xf numFmtId="165" fontId="23" fillId="0" borderId="23" xfId="0" applyNumberFormat="1" applyFont="1" applyBorder="1" applyAlignment="1" applyProtection="1">
      <alignment vertical="top"/>
      <protection hidden="1"/>
    </xf>
    <xf numFmtId="0" fontId="23" fillId="0" borderId="11" xfId="0" applyFont="1" applyBorder="1" applyAlignment="1" applyProtection="1">
      <alignment vertical="top"/>
      <protection hidden="1"/>
    </xf>
    <xf numFmtId="10" fontId="23" fillId="0" borderId="19" xfId="0" applyNumberFormat="1" applyFont="1" applyBorder="1" applyAlignment="1" applyProtection="1">
      <alignment vertical="top"/>
      <protection hidden="1"/>
    </xf>
    <xf numFmtId="0" fontId="23" fillId="0" borderId="11" xfId="0" applyFont="1" applyBorder="1" applyAlignment="1" applyProtection="1">
      <alignment vertical="top" wrapText="1"/>
      <protection hidden="1"/>
    </xf>
    <xf numFmtId="0" fontId="25" fillId="0" borderId="20" xfId="0" applyFont="1" applyFill="1" applyBorder="1" applyAlignment="1" applyProtection="1">
      <alignment vertical="top"/>
      <protection hidden="1"/>
    </xf>
    <xf numFmtId="0" fontId="0" fillId="0" borderId="0" xfId="0" applyFont="1" applyProtection="1">
      <protection hidden="1"/>
    </xf>
    <xf numFmtId="165" fontId="21" fillId="26" borderId="15" xfId="42" applyNumberFormat="1" applyFont="1" applyFill="1" applyBorder="1" applyAlignment="1">
      <alignment horizontal="right" vertical="center"/>
    </xf>
    <xf numFmtId="7" fontId="21" fillId="24" borderId="15" xfId="42" applyNumberFormat="1" applyFont="1" applyFill="1" applyBorder="1" applyAlignment="1" applyProtection="1">
      <alignment vertical="center"/>
      <protection locked="0"/>
    </xf>
    <xf numFmtId="0" fontId="29" fillId="0" borderId="19" xfId="0" applyFont="1" applyFill="1" applyBorder="1" applyAlignment="1" applyProtection="1">
      <alignment horizontal="center"/>
      <protection hidden="1"/>
    </xf>
    <xf numFmtId="0" fontId="29" fillId="0" borderId="0" xfId="0" applyFont="1" applyFill="1" applyAlignment="1" applyProtection="1">
      <alignment horizontal="center"/>
      <protection hidden="1"/>
    </xf>
    <xf numFmtId="0" fontId="0" fillId="0" borderId="19" xfId="0" applyBorder="1" applyAlignment="1">
      <alignment horizontal="center"/>
    </xf>
    <xf numFmtId="0" fontId="26" fillId="0" borderId="0" xfId="0" applyFont="1" applyFill="1" applyAlignment="1" applyProtection="1">
      <alignment horizontal="center"/>
      <protection hidden="1"/>
    </xf>
    <xf numFmtId="165" fontId="29" fillId="0" borderId="0" xfId="0" applyNumberFormat="1" applyFont="1" applyFill="1" applyAlignment="1" applyProtection="1">
      <alignment horizontal="center"/>
      <protection hidden="1"/>
    </xf>
    <xf numFmtId="0" fontId="26" fillId="0" borderId="0" xfId="0" applyFont="1" applyFill="1" applyAlignment="1" applyProtection="1">
      <alignment horizontal="center" wrapText="1"/>
      <protection hidden="1"/>
    </xf>
    <xf numFmtId="165" fontId="29" fillId="0" borderId="19" xfId="0" applyNumberFormat="1" applyFont="1" applyFill="1" applyBorder="1" applyAlignment="1" applyProtection="1">
      <alignment horizontal="center"/>
      <protection hidden="1"/>
    </xf>
    <xf numFmtId="0" fontId="26" fillId="25" borderId="31" xfId="0" applyFont="1" applyFill="1" applyBorder="1" applyAlignment="1" applyProtection="1">
      <alignment horizontal="center" wrapText="1"/>
      <protection hidden="1"/>
    </xf>
    <xf numFmtId="0" fontId="26" fillId="27" borderId="31" xfId="0" applyFont="1" applyFill="1" applyBorder="1" applyAlignment="1" applyProtection="1">
      <alignment horizontal="center" wrapText="1"/>
      <protection hidden="1"/>
    </xf>
    <xf numFmtId="44" fontId="26" fillId="25" borderId="31" xfId="42" applyFont="1" applyFill="1" applyBorder="1" applyAlignment="1" applyProtection="1">
      <alignment horizontal="center" wrapText="1"/>
      <protection hidden="1"/>
    </xf>
    <xf numFmtId="165" fontId="26" fillId="25" borderId="31" xfId="42" applyNumberFormat="1" applyFont="1" applyFill="1" applyBorder="1" applyAlignment="1" applyProtection="1">
      <alignment horizontal="center" wrapText="1"/>
      <protection hidden="1"/>
    </xf>
    <xf numFmtId="164" fontId="29" fillId="0" borderId="19" xfId="31" applyFont="1" applyFill="1" applyBorder="1" applyAlignment="1" applyProtection="1">
      <alignment horizontal="center"/>
      <protection hidden="1"/>
    </xf>
    <xf numFmtId="164" fontId="29" fillId="0" borderId="19" xfId="0" applyNumberFormat="1" applyFont="1" applyFill="1" applyBorder="1" applyAlignment="1" applyProtection="1">
      <alignment horizontal="center"/>
      <protection hidden="1"/>
    </xf>
    <xf numFmtId="44" fontId="29" fillId="0" borderId="19" xfId="42" applyFont="1" applyFill="1" applyBorder="1" applyAlignment="1" applyProtection="1">
      <alignment horizontal="center"/>
      <protection hidden="1"/>
    </xf>
    <xf numFmtId="0" fontId="28" fillId="0" borderId="0" xfId="0" applyFont="1" applyFill="1"/>
    <xf numFmtId="0" fontId="30" fillId="0" borderId="0" xfId="0" applyFont="1" applyFill="1"/>
    <xf numFmtId="2" fontId="0" fillId="0" borderId="0" xfId="0" applyNumberFormat="1" applyFill="1"/>
    <xf numFmtId="0" fontId="0" fillId="0" borderId="44" xfId="0" applyFont="1" applyFill="1" applyBorder="1" applyAlignment="1">
      <alignment horizontal="center"/>
    </xf>
    <xf numFmtId="0" fontId="23" fillId="29" borderId="19" xfId="0" applyFont="1" applyFill="1" applyBorder="1" applyAlignment="1">
      <alignment horizontal="center" wrapText="1"/>
    </xf>
    <xf numFmtId="0" fontId="27" fillId="29" borderId="19" xfId="0" applyFont="1" applyFill="1" applyBorder="1" applyAlignment="1">
      <alignment horizontal="center"/>
    </xf>
    <xf numFmtId="2" fontId="23" fillId="29" borderId="19" xfId="0" applyNumberFormat="1" applyFont="1" applyFill="1" applyBorder="1" applyAlignment="1">
      <alignment horizontal="center" wrapText="1"/>
    </xf>
    <xf numFmtId="0" fontId="23" fillId="29" borderId="19" xfId="0" applyFont="1" applyFill="1" applyBorder="1" applyAlignment="1">
      <alignment horizontal="center"/>
    </xf>
    <xf numFmtId="0" fontId="28" fillId="0" borderId="19" xfId="0" applyFont="1" applyFill="1" applyBorder="1"/>
    <xf numFmtId="2" fontId="28" fillId="0" borderId="19" xfId="31" applyNumberFormat="1" applyFont="1" applyFill="1" applyBorder="1" applyAlignment="1">
      <alignment horizontal="center"/>
    </xf>
    <xf numFmtId="0" fontId="0" fillId="0" borderId="0" xfId="0" applyFont="1" applyFill="1"/>
    <xf numFmtId="1" fontId="29" fillId="0" borderId="0" xfId="0" applyNumberFormat="1" applyFont="1" applyFill="1" applyAlignment="1" applyProtection="1">
      <alignment horizontal="center"/>
      <protection hidden="1"/>
    </xf>
    <xf numFmtId="1" fontId="26" fillId="25" borderId="31" xfId="0" applyNumberFormat="1" applyFont="1" applyFill="1" applyBorder="1" applyAlignment="1" applyProtection="1">
      <alignment horizontal="center" wrapText="1"/>
      <protection hidden="1"/>
    </xf>
    <xf numFmtId="1" fontId="0" fillId="0" borderId="19" xfId="0" applyNumberFormat="1" applyBorder="1" applyAlignment="1">
      <alignment horizontal="center"/>
    </xf>
    <xf numFmtId="4" fontId="0" fillId="0" borderId="0" xfId="0" applyNumberFormat="1" applyAlignment="1" applyProtection="1">
      <alignment horizontal="center"/>
      <protection hidden="1"/>
    </xf>
    <xf numFmtId="4" fontId="26" fillId="25" borderId="31" xfId="0" applyNumberFormat="1" applyFont="1" applyFill="1" applyBorder="1" applyAlignment="1" applyProtection="1">
      <alignment horizontal="center"/>
      <protection hidden="1"/>
    </xf>
    <xf numFmtId="44" fontId="21" fillId="26" borderId="15" xfId="42" applyNumberFormat="1" applyFont="1" applyFill="1" applyBorder="1" applyAlignment="1">
      <alignment horizontal="right" vertical="center"/>
    </xf>
    <xf numFmtId="0" fontId="31" fillId="0" borderId="0" xfId="0" applyFont="1" applyAlignment="1" applyProtection="1">
      <alignment horizontal="center"/>
      <protection hidden="1"/>
    </xf>
    <xf numFmtId="0" fontId="27" fillId="0" borderId="0" xfId="0" applyFont="1" applyAlignment="1" applyProtection="1">
      <alignment horizontal="center"/>
      <protection hidden="1"/>
    </xf>
    <xf numFmtId="0" fontId="32" fillId="0" borderId="0" xfId="0" applyFont="1" applyAlignment="1" applyProtection="1">
      <alignment vertical="center"/>
      <protection hidden="1"/>
    </xf>
    <xf numFmtId="0" fontId="28" fillId="0" borderId="0" xfId="0" applyFont="1" applyAlignment="1" applyProtection="1">
      <alignment horizontal="justify" vertical="top" wrapText="1"/>
      <protection hidden="1"/>
    </xf>
    <xf numFmtId="0" fontId="28" fillId="0" borderId="0" xfId="0" applyFont="1" applyProtection="1">
      <protection hidden="1"/>
    </xf>
    <xf numFmtId="0" fontId="34" fillId="0" borderId="0" xfId="0" applyFont="1" applyProtection="1">
      <protection hidden="1"/>
    </xf>
    <xf numFmtId="4" fontId="0" fillId="0" borderId="19" xfId="0" applyNumberFormat="1" applyBorder="1" applyAlignment="1" applyProtection="1">
      <alignment horizontal="center"/>
      <protection hidden="1"/>
    </xf>
    <xf numFmtId="164" fontId="29" fillId="0" borderId="0" xfId="0" applyNumberFormat="1" applyFont="1" applyFill="1" applyAlignment="1" applyProtection="1">
      <alignment horizontal="center"/>
      <protection hidden="1"/>
    </xf>
    <xf numFmtId="44" fontId="5" fillId="0" borderId="0" xfId="42" applyFill="1" applyAlignment="1" applyProtection="1">
      <alignment horizontal="center"/>
      <protection hidden="1"/>
    </xf>
    <xf numFmtId="9" fontId="28" fillId="0" borderId="0" xfId="34" applyFont="1" applyFill="1" applyAlignment="1" applyProtection="1">
      <alignment horizontal="center"/>
      <protection locked="0" hidden="1"/>
    </xf>
    <xf numFmtId="9" fontId="27" fillId="25" borderId="31" xfId="34" applyFont="1" applyFill="1" applyBorder="1" applyAlignment="1" applyProtection="1">
      <alignment horizontal="center" wrapText="1"/>
      <protection locked="0" hidden="1"/>
    </xf>
    <xf numFmtId="9" fontId="28" fillId="24" borderId="19" xfId="34" applyFont="1" applyFill="1" applyBorder="1" applyAlignment="1" applyProtection="1">
      <alignment horizontal="center"/>
      <protection locked="0" hidden="1"/>
    </xf>
    <xf numFmtId="0" fontId="28" fillId="28" borderId="19" xfId="0" applyFont="1" applyFill="1" applyBorder="1" applyAlignment="1" applyProtection="1">
      <alignment horizontal="center"/>
      <protection locked="0"/>
    </xf>
    <xf numFmtId="0" fontId="19" fillId="25" borderId="0" xfId="0" applyFont="1" applyFill="1" applyAlignment="1">
      <alignment horizontal="left" wrapText="1"/>
    </xf>
    <xf numFmtId="0" fontId="0" fillId="25" borderId="0" xfId="0" applyFill="1" applyAlignment="1">
      <alignment horizontal="left" wrapText="1"/>
    </xf>
    <xf numFmtId="49" fontId="0" fillId="24" borderId="19" xfId="0" applyNumberFormat="1" applyFill="1" applyBorder="1" applyAlignment="1" applyProtection="1">
      <alignment horizontal="left"/>
      <protection locked="0"/>
    </xf>
    <xf numFmtId="49" fontId="0" fillId="24" borderId="12" xfId="0" applyNumberFormat="1" applyFill="1" applyBorder="1" applyAlignment="1" applyProtection="1">
      <alignment horizontal="left"/>
      <protection locked="0"/>
    </xf>
    <xf numFmtId="49" fontId="0" fillId="24" borderId="34" xfId="0" applyNumberFormat="1" applyFill="1" applyBorder="1" applyAlignment="1" applyProtection="1">
      <alignment horizontal="left"/>
      <protection locked="0"/>
    </xf>
    <xf numFmtId="49" fontId="0" fillId="24" borderId="35" xfId="0" applyNumberFormat="1" applyFill="1" applyBorder="1" applyAlignment="1" applyProtection="1">
      <alignment horizontal="left"/>
      <protection locked="0"/>
    </xf>
    <xf numFmtId="49" fontId="0" fillId="24" borderId="36" xfId="0" applyNumberFormat="1" applyFill="1" applyBorder="1" applyAlignment="1" applyProtection="1">
      <alignment horizontal="left"/>
      <protection locked="0"/>
    </xf>
    <xf numFmtId="49" fontId="0" fillId="24" borderId="32" xfId="0" applyNumberFormat="1" applyFill="1" applyBorder="1" applyAlignment="1" applyProtection="1">
      <alignment horizontal="left"/>
      <protection locked="0"/>
    </xf>
    <xf numFmtId="49" fontId="0" fillId="24" borderId="33" xfId="0" applyNumberFormat="1" applyFill="1" applyBorder="1" applyAlignment="1" applyProtection="1">
      <alignment horizontal="left"/>
      <protection locked="0"/>
    </xf>
    <xf numFmtId="0" fontId="19" fillId="0" borderId="0" xfId="0" applyFont="1" applyAlignment="1">
      <alignment horizontal="left"/>
    </xf>
    <xf numFmtId="0" fontId="0" fillId="0" borderId="16" xfId="0" applyBorder="1" applyAlignment="1">
      <alignment horizontal="right"/>
    </xf>
    <xf numFmtId="0" fontId="0" fillId="0" borderId="21" xfId="0" applyBorder="1" applyAlignment="1">
      <alignment horizontal="right"/>
    </xf>
    <xf numFmtId="49" fontId="0" fillId="24" borderId="33" xfId="0" applyNumberFormat="1" applyFill="1" applyBorder="1" applyAlignment="1" applyProtection="1">
      <alignment horizontal="justify" wrapText="1"/>
      <protection locked="0"/>
    </xf>
    <xf numFmtId="49" fontId="0" fillId="24" borderId="12" xfId="0" applyNumberFormat="1" applyFill="1" applyBorder="1" applyAlignment="1" applyProtection="1">
      <alignment horizontal="justify" wrapText="1"/>
      <protection locked="0"/>
    </xf>
    <xf numFmtId="0" fontId="7" fillId="0" borderId="24" xfId="0" applyFont="1" applyBorder="1" applyAlignment="1" applyProtection="1">
      <alignment horizontal="center"/>
      <protection hidden="1"/>
    </xf>
    <xf numFmtId="0" fontId="7" fillId="0" borderId="25" xfId="0" applyFont="1" applyBorder="1" applyAlignment="1" applyProtection="1">
      <alignment horizontal="center"/>
      <protection hidden="1"/>
    </xf>
    <xf numFmtId="0" fontId="7" fillId="0" borderId="26" xfId="0" applyFont="1" applyBorder="1" applyAlignment="1" applyProtection="1">
      <alignment horizontal="center"/>
      <protection hidden="1"/>
    </xf>
    <xf numFmtId="0" fontId="23" fillId="0" borderId="27" xfId="0" applyFont="1" applyBorder="1" applyAlignment="1" applyProtection="1">
      <alignment horizontal="center" vertical="top"/>
      <protection hidden="1"/>
    </xf>
    <xf numFmtId="0" fontId="23" fillId="0" borderId="28" xfId="0" applyFont="1" applyBorder="1" applyAlignment="1" applyProtection="1">
      <alignment horizontal="center" vertical="top"/>
      <protection hidden="1"/>
    </xf>
    <xf numFmtId="0" fontId="23" fillId="0" borderId="29" xfId="0" applyFont="1" applyBorder="1" applyAlignment="1" applyProtection="1">
      <alignment horizontal="center" vertical="top"/>
      <protection hidden="1"/>
    </xf>
    <xf numFmtId="0" fontId="23" fillId="0" borderId="30" xfId="0" applyFont="1" applyBorder="1" applyAlignment="1" applyProtection="1">
      <alignment horizontal="center" vertical="top"/>
      <protection hidden="1"/>
    </xf>
    <xf numFmtId="0" fontId="25" fillId="26" borderId="31" xfId="0" applyFont="1" applyFill="1" applyBorder="1" applyAlignment="1" applyProtection="1">
      <alignment horizontal="center" vertical="top" wrapText="1"/>
      <protection hidden="1"/>
    </xf>
    <xf numFmtId="0" fontId="25" fillId="26" borderId="37" xfId="0" applyFont="1" applyFill="1" applyBorder="1" applyAlignment="1" applyProtection="1">
      <alignment horizontal="center" vertical="top" wrapText="1"/>
      <protection hidden="1"/>
    </xf>
    <xf numFmtId="10" fontId="25" fillId="0" borderId="38" xfId="0" applyNumberFormat="1" applyFont="1" applyBorder="1" applyAlignment="1" applyProtection="1">
      <alignment horizontal="center" vertical="top"/>
      <protection hidden="1"/>
    </xf>
    <xf numFmtId="10" fontId="25" fillId="0" borderId="39" xfId="0" applyNumberFormat="1" applyFont="1" applyBorder="1" applyAlignment="1" applyProtection="1">
      <alignment horizontal="center" vertical="top"/>
      <protection hidden="1"/>
    </xf>
    <xf numFmtId="0" fontId="25" fillId="0" borderId="40" xfId="0" applyFont="1" applyFill="1" applyBorder="1" applyAlignment="1" applyProtection="1">
      <alignment horizontal="center" vertical="top"/>
      <protection hidden="1"/>
    </xf>
    <xf numFmtId="0" fontId="25" fillId="0" borderId="41" xfId="0" applyFont="1" applyFill="1" applyBorder="1" applyAlignment="1" applyProtection="1">
      <alignment horizontal="center" vertical="top"/>
      <protection hidden="1"/>
    </xf>
    <xf numFmtId="0" fontId="25" fillId="0" borderId="42" xfId="0" applyFont="1" applyFill="1" applyBorder="1" applyAlignment="1" applyProtection="1">
      <alignment horizontal="center" vertical="top"/>
      <protection hidden="1"/>
    </xf>
    <xf numFmtId="0" fontId="24" fillId="0" borderId="0" xfId="0" applyFont="1" applyAlignment="1" applyProtection="1">
      <alignment horizontal="center"/>
      <protection hidden="1"/>
    </xf>
    <xf numFmtId="0" fontId="25" fillId="0" borderId="38" xfId="0" applyFont="1" applyBorder="1" applyAlignment="1" applyProtection="1">
      <alignment horizontal="center" vertical="top"/>
      <protection hidden="1"/>
    </xf>
    <xf numFmtId="0" fontId="25" fillId="0" borderId="39" xfId="0" applyFont="1" applyBorder="1" applyAlignment="1" applyProtection="1">
      <alignment horizontal="center" vertical="top"/>
      <protection hidden="1"/>
    </xf>
    <xf numFmtId="0" fontId="25" fillId="0" borderId="43" xfId="0" applyFont="1" applyBorder="1" applyAlignment="1" applyProtection="1">
      <alignment horizontal="center" vertical="top"/>
      <protection hidden="1"/>
    </xf>
    <xf numFmtId="0" fontId="25" fillId="0" borderId="42" xfId="0" applyFont="1" applyBorder="1" applyAlignment="1" applyProtection="1">
      <alignment horizontal="center" vertical="top"/>
      <protection hidden="1"/>
    </xf>
  </cellXfs>
  <cellStyles count="45">
    <cellStyle name="20% - Akzent1" xfId="1"/>
    <cellStyle name="20% - Akzent2" xfId="2"/>
    <cellStyle name="20% - Akzent3" xfId="3"/>
    <cellStyle name="20% - Akzent4" xfId="4"/>
    <cellStyle name="20% - Akzent5" xfId="5"/>
    <cellStyle name="20% - Akzent6" xfId="6"/>
    <cellStyle name="40% - Akzent1" xfId="7"/>
    <cellStyle name="40% - Akzent2" xfId="8"/>
    <cellStyle name="40% - Akzent3" xfId="9"/>
    <cellStyle name="40% - Akzent4" xfId="10"/>
    <cellStyle name="40% - Akzent5" xfId="11"/>
    <cellStyle name="40% - Akzent6" xfId="12"/>
    <cellStyle name="60% - Akzent1" xfId="13"/>
    <cellStyle name="60% - Akzent2" xfId="14"/>
    <cellStyle name="60% - Akzent3" xfId="15"/>
    <cellStyle name="60% - Akzent4" xfId="16"/>
    <cellStyle name="60% - Akzent5" xfId="17"/>
    <cellStyle name="60% - Akzent6" xfId="18"/>
    <cellStyle name="Akzent1" xfId="19" builtinId="29" customBuiltin="1"/>
    <cellStyle name="Akzent2" xfId="20" builtinId="33" customBuiltin="1"/>
    <cellStyle name="Akzent3" xfId="21" builtinId="37" customBuiltin="1"/>
    <cellStyle name="Akzent4" xfId="22" builtinId="41" customBuiltin="1"/>
    <cellStyle name="Akzent5" xfId="23" builtinId="45" customBuiltin="1"/>
    <cellStyle name="Akzent6" xfId="24" builtinId="49" customBuiltin="1"/>
    <cellStyle name="Ausgabe" xfId="25" builtinId="21" customBuiltin="1"/>
    <cellStyle name="Berechnung" xfId="26" builtinId="22" customBuiltin="1"/>
    <cellStyle name="Eingabe" xfId="27" builtinId="20" customBuiltin="1"/>
    <cellStyle name="Ergebnis" xfId="28" builtinId="25" customBuiltin="1"/>
    <cellStyle name="Erklärender Text" xfId="29" builtinId="53" customBuiltin="1"/>
    <cellStyle name="Gut" xfId="30" builtinId="26" customBuiltin="1"/>
    <cellStyle name="Komma" xfId="31" builtinId="3"/>
    <cellStyle name="Neutral" xfId="32" builtinId="28" customBuiltin="1"/>
    <cellStyle name="Notiz" xfId="33" builtinId="10" customBuiltin="1"/>
    <cellStyle name="Prozent" xfId="34" builtinId="5"/>
    <cellStyle name="Schlecht" xfId="35" builtinId="27" customBuiltin="1"/>
    <cellStyle name="Standard" xfId="0" builtinId="0"/>
    <cellStyle name="Überschrift" xfId="36" builtinId="15" customBuiltin="1"/>
    <cellStyle name="Überschrift 1" xfId="37" builtinId="16" customBuiltin="1"/>
    <cellStyle name="Überschrift 2" xfId="38" builtinId="17" customBuiltin="1"/>
    <cellStyle name="Überschrift 3" xfId="39" builtinId="18" customBuiltin="1"/>
    <cellStyle name="Überschrift 4" xfId="40" builtinId="19" customBuiltin="1"/>
    <cellStyle name="Verknüpfte Zelle" xfId="41" builtinId="24" customBuiltin="1"/>
    <cellStyle name="Währung" xfId="42" builtinId="4"/>
    <cellStyle name="Warnender Text" xfId="43" builtinId="11" customBuiltin="1"/>
    <cellStyle name="Zelle überprüfen" xfId="44" builtinId="23"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6"/>
  <sheetViews>
    <sheetView workbookViewId="0">
      <selection activeCell="D9" sqref="D9"/>
    </sheetView>
  </sheetViews>
  <sheetFormatPr baseColWidth="10" defaultRowHeight="12.75" x14ac:dyDescent="0.2"/>
  <cols>
    <col min="1" max="1" width="84.28515625" style="84" customWidth="1"/>
  </cols>
  <sheetData>
    <row r="1" spans="1:2" ht="30.6" customHeight="1" x14ac:dyDescent="0.2">
      <c r="A1" s="80" t="s">
        <v>0</v>
      </c>
    </row>
    <row r="2" spans="1:2" x14ac:dyDescent="0.2">
      <c r="A2" s="81" t="s">
        <v>1</v>
      </c>
      <c r="B2" s="1"/>
    </row>
    <row r="3" spans="1:2" x14ac:dyDescent="0.2">
      <c r="A3" s="81"/>
      <c r="B3" s="1"/>
    </row>
    <row r="4" spans="1:2" ht="46.5" customHeight="1" x14ac:dyDescent="0.2">
      <c r="A4" s="82" t="s">
        <v>67</v>
      </c>
    </row>
    <row r="5" spans="1:2" ht="51" x14ac:dyDescent="0.2">
      <c r="A5" s="83" t="s">
        <v>68</v>
      </c>
    </row>
    <row r="6" spans="1:2" x14ac:dyDescent="0.2">
      <c r="A6" s="83"/>
    </row>
    <row r="7" spans="1:2" ht="52.5" customHeight="1" x14ac:dyDescent="0.2">
      <c r="A7" s="83" t="s">
        <v>98</v>
      </c>
    </row>
    <row r="8" spans="1:2" x14ac:dyDescent="0.2">
      <c r="A8" s="83"/>
    </row>
    <row r="9" spans="1:2" ht="146.25" x14ac:dyDescent="0.2">
      <c r="A9" s="83" t="s">
        <v>99</v>
      </c>
    </row>
    <row r="10" spans="1:2" x14ac:dyDescent="0.2">
      <c r="A10" s="83"/>
    </row>
    <row r="11" spans="1:2" ht="51" x14ac:dyDescent="0.2">
      <c r="A11" s="83" t="s">
        <v>70</v>
      </c>
    </row>
    <row r="13" spans="1:2" x14ac:dyDescent="0.2">
      <c r="A13" s="83"/>
    </row>
    <row r="14" spans="1:2" x14ac:dyDescent="0.2">
      <c r="A14" s="83"/>
    </row>
    <row r="15" spans="1:2" x14ac:dyDescent="0.2">
      <c r="A15" s="83" t="s">
        <v>37</v>
      </c>
    </row>
    <row r="16" spans="1:2" x14ac:dyDescent="0.2">
      <c r="A16" s="85"/>
    </row>
  </sheetData>
  <phoneticPr fontId="0" type="noConversion"/>
  <printOptions horizontalCentered="1"/>
  <pageMargins left="0.70866141732283472" right="0.70866141732283472" top="0.78740157480314965" bottom="0.78740157480314965" header="0.31496062992125984" footer="0.31496062992125984"/>
  <pageSetup paperSize="9" orientation="portrait" r:id="rId1"/>
  <headerFooter alignWithMargins="0">
    <oddHeader>&amp;C&amp;F</oddHeader>
    <oddFooter>&amp;C&amp;A&amp;RSeite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25"/>
  <sheetViews>
    <sheetView topLeftCell="A16" workbookViewId="0">
      <selection activeCell="A28" sqref="A28:XFD31"/>
    </sheetView>
  </sheetViews>
  <sheetFormatPr baseColWidth="10" defaultRowHeight="12.75" x14ac:dyDescent="0.2"/>
  <cols>
    <col min="1" max="1" width="1.7109375" style="3" customWidth="1"/>
    <col min="2" max="2" width="21.42578125" style="10" bestFit="1" customWidth="1"/>
    <col min="3" max="3" width="57.42578125" customWidth="1"/>
  </cols>
  <sheetData>
    <row r="1" spans="1:11" ht="13.5" thickBot="1" x14ac:dyDescent="0.25">
      <c r="A1" s="102" t="s">
        <v>2</v>
      </c>
      <c r="B1" s="102"/>
      <c r="C1" s="102"/>
      <c r="E1" s="102" t="s">
        <v>3</v>
      </c>
      <c r="F1" s="102"/>
      <c r="G1" s="2"/>
    </row>
    <row r="2" spans="1:11" x14ac:dyDescent="0.2">
      <c r="B2" s="103" t="s">
        <v>4</v>
      </c>
      <c r="C2" s="105"/>
      <c r="E2" s="3"/>
      <c r="F2" s="4" t="s">
        <v>5</v>
      </c>
      <c r="G2" s="100"/>
      <c r="H2" s="100"/>
      <c r="I2" s="100"/>
      <c r="J2" s="100"/>
      <c r="K2" s="101"/>
    </row>
    <row r="3" spans="1:11" x14ac:dyDescent="0.2">
      <c r="B3" s="104"/>
      <c r="C3" s="106"/>
      <c r="E3" s="3"/>
      <c r="F3" s="5" t="s">
        <v>6</v>
      </c>
      <c r="G3" s="95"/>
      <c r="H3" s="95"/>
      <c r="I3" s="95"/>
      <c r="J3" s="95"/>
      <c r="K3" s="96"/>
    </row>
    <row r="4" spans="1:11" x14ac:dyDescent="0.2">
      <c r="B4" s="5" t="s">
        <v>7</v>
      </c>
      <c r="C4" s="6"/>
      <c r="E4" s="3"/>
      <c r="F4" s="5" t="s">
        <v>8</v>
      </c>
      <c r="G4" s="95"/>
      <c r="H4" s="95"/>
      <c r="I4" s="95"/>
      <c r="J4" s="95"/>
      <c r="K4" s="96"/>
    </row>
    <row r="5" spans="1:11" x14ac:dyDescent="0.2">
      <c r="B5" s="5" t="s">
        <v>9</v>
      </c>
      <c r="C5" s="7"/>
      <c r="E5" s="3"/>
      <c r="F5" s="5" t="s">
        <v>10</v>
      </c>
      <c r="G5" s="95"/>
      <c r="H5" s="95"/>
      <c r="I5" s="95"/>
      <c r="J5" s="95"/>
      <c r="K5" s="96"/>
    </row>
    <row r="6" spans="1:11" x14ac:dyDescent="0.2">
      <c r="B6" s="5" t="s">
        <v>11</v>
      </c>
      <c r="C6" s="6"/>
      <c r="E6" s="3"/>
      <c r="F6" s="5" t="s">
        <v>12</v>
      </c>
      <c r="G6" s="95"/>
      <c r="H6" s="95"/>
      <c r="I6" s="95"/>
      <c r="J6" s="95"/>
      <c r="K6" s="96"/>
    </row>
    <row r="7" spans="1:11" ht="13.5" thickBot="1" x14ac:dyDescent="0.25">
      <c r="B7" s="5" t="s">
        <v>10</v>
      </c>
      <c r="C7" s="6"/>
      <c r="E7" s="3"/>
      <c r="F7" s="8" t="s">
        <v>13</v>
      </c>
      <c r="G7" s="97"/>
      <c r="H7" s="98"/>
      <c r="I7" s="98"/>
      <c r="J7" s="98"/>
      <c r="K7" s="99"/>
    </row>
    <row r="8" spans="1:11" x14ac:dyDescent="0.2">
      <c r="B8" s="5" t="s">
        <v>12</v>
      </c>
      <c r="C8" s="6"/>
    </row>
    <row r="9" spans="1:11" ht="13.5" thickBot="1" x14ac:dyDescent="0.25">
      <c r="B9" s="8" t="s">
        <v>13</v>
      </c>
      <c r="C9" s="9"/>
    </row>
    <row r="10" spans="1:11" ht="46.9" customHeight="1" x14ac:dyDescent="0.2"/>
    <row r="11" spans="1:11" ht="13.5" thickBot="1" x14ac:dyDescent="0.25">
      <c r="A11" s="93" t="s">
        <v>80</v>
      </c>
      <c r="B11" s="93"/>
      <c r="C11" s="93"/>
      <c r="D11" s="11"/>
      <c r="E11" s="11"/>
      <c r="F11" s="94"/>
      <c r="G11" s="94"/>
      <c r="H11" s="94"/>
      <c r="I11" s="12"/>
      <c r="J11" s="13"/>
      <c r="K11" s="12"/>
    </row>
    <row r="12" spans="1:11" s="18" customFormat="1" ht="30" customHeight="1" thickBot="1" x14ac:dyDescent="0.25">
      <c r="A12" s="14"/>
      <c r="B12" s="15"/>
      <c r="C12" s="79" t="e">
        <f>SUM(Raumbuch!R27)</f>
        <v>#DIV/0!</v>
      </c>
      <c r="D12" s="14"/>
      <c r="E12" s="14"/>
      <c r="F12" s="94"/>
      <c r="G12" s="94"/>
      <c r="H12" s="94"/>
      <c r="I12" s="16"/>
      <c r="J12" s="17"/>
      <c r="K12" s="16"/>
    </row>
    <row r="13" spans="1:11" ht="26.25" customHeight="1" x14ac:dyDescent="0.2">
      <c r="J13" s="19"/>
    </row>
    <row r="14" spans="1:11" x14ac:dyDescent="0.2">
      <c r="I14" s="12"/>
      <c r="J14" s="12"/>
      <c r="K14" s="12"/>
    </row>
    <row r="15" spans="1:11" ht="13.5" thickBot="1" x14ac:dyDescent="0.25">
      <c r="A15" s="93" t="s">
        <v>14</v>
      </c>
      <c r="B15" s="93"/>
      <c r="C15" s="93"/>
      <c r="D15" s="11"/>
      <c r="E15" s="11"/>
      <c r="F15" s="11"/>
      <c r="G15" s="11"/>
      <c r="H15" s="11"/>
      <c r="I15" s="12"/>
      <c r="J15" s="12"/>
      <c r="K15" s="12"/>
    </row>
    <row r="16" spans="1:11" s="18" customFormat="1" ht="30" customHeight="1" thickBot="1" x14ac:dyDescent="0.25">
      <c r="A16" s="14"/>
      <c r="B16" s="15"/>
      <c r="C16" s="47" t="e">
        <f>C12*1.19</f>
        <v>#DIV/0!</v>
      </c>
      <c r="D16" s="14"/>
      <c r="E16" s="14"/>
      <c r="F16" s="14"/>
      <c r="G16" s="14"/>
      <c r="H16" s="14"/>
      <c r="I16" s="16"/>
      <c r="J16" s="16"/>
      <c r="K16" s="16"/>
    </row>
    <row r="17" spans="1:11" ht="35.25" customHeight="1" x14ac:dyDescent="0.2"/>
    <row r="18" spans="1:11" ht="29.45" customHeight="1" thickBot="1" x14ac:dyDescent="0.25">
      <c r="A18" s="93" t="s">
        <v>15</v>
      </c>
      <c r="B18" s="93"/>
      <c r="C18" s="93"/>
      <c r="D18" s="11"/>
      <c r="E18" s="11"/>
      <c r="F18" s="11"/>
      <c r="G18" s="11"/>
      <c r="H18" s="20" t="s">
        <v>16</v>
      </c>
      <c r="I18" s="12"/>
      <c r="J18" s="21"/>
      <c r="K18" s="12"/>
    </row>
    <row r="19" spans="1:11" s="18" customFormat="1" ht="31.5" customHeight="1" thickBot="1" x14ac:dyDescent="0.25">
      <c r="A19" s="14"/>
      <c r="B19" s="15"/>
      <c r="C19" s="48"/>
      <c r="D19" s="14"/>
      <c r="E19" s="14"/>
      <c r="F19" s="14"/>
      <c r="G19" s="14"/>
      <c r="H19" s="22"/>
      <c r="I19" s="12"/>
      <c r="J19" s="17"/>
      <c r="K19" s="16"/>
    </row>
    <row r="20" spans="1:11" x14ac:dyDescent="0.2">
      <c r="J20" s="19"/>
    </row>
    <row r="21" spans="1:11" ht="28.9" customHeight="1" thickBot="1" x14ac:dyDescent="0.25">
      <c r="A21" s="93" t="s">
        <v>17</v>
      </c>
      <c r="B21" s="93"/>
      <c r="C21" s="93"/>
      <c r="D21" s="11"/>
      <c r="E21" s="11"/>
      <c r="F21" s="11"/>
      <c r="G21" s="11"/>
      <c r="H21" s="20" t="s">
        <v>16</v>
      </c>
      <c r="I21" s="12"/>
      <c r="J21" s="23"/>
      <c r="K21" s="12"/>
    </row>
    <row r="22" spans="1:11" s="18" customFormat="1" ht="30" customHeight="1" thickBot="1" x14ac:dyDescent="0.25">
      <c r="A22" s="14"/>
      <c r="B22" s="15"/>
      <c r="C22" s="48"/>
      <c r="D22" s="14"/>
      <c r="E22" s="14"/>
      <c r="F22" s="14"/>
      <c r="G22" s="14"/>
      <c r="H22" s="24"/>
      <c r="I22" s="12"/>
      <c r="J22" s="17"/>
      <c r="K22" s="16"/>
    </row>
    <row r="23" spans="1:11" x14ac:dyDescent="0.2">
      <c r="J23" s="19"/>
    </row>
    <row r="24" spans="1:11" ht="29.45" customHeight="1" thickBot="1" x14ac:dyDescent="0.25">
      <c r="A24" s="93" t="s">
        <v>18</v>
      </c>
      <c r="B24" s="93"/>
      <c r="C24" s="93"/>
      <c r="D24" s="11"/>
      <c r="E24" s="11"/>
      <c r="F24" s="11"/>
      <c r="G24" s="11"/>
      <c r="H24" s="20" t="s">
        <v>16</v>
      </c>
      <c r="I24" s="12"/>
      <c r="J24" s="23"/>
      <c r="K24" s="12"/>
    </row>
    <row r="25" spans="1:11" s="18" customFormat="1" ht="30" customHeight="1" thickBot="1" x14ac:dyDescent="0.25">
      <c r="A25" s="14"/>
      <c r="B25" s="15"/>
      <c r="C25" s="48"/>
      <c r="D25" s="14"/>
      <c r="E25" s="14"/>
      <c r="F25" s="14"/>
      <c r="G25" s="14"/>
      <c r="H25" s="24"/>
      <c r="I25" s="12"/>
      <c r="J25" s="17"/>
      <c r="K25" s="16"/>
    </row>
  </sheetData>
  <sheetProtection algorithmName="SHA-512" hashValue="SiQFcHToURrC3fJp9sVMvwBGASuNQAk5VmRmc/acZuA6pAkL/y/3sXrTUu8xPl0wRPn3V3kI88crC+WrhV16Mw==" saltValue="HdR9LmhVZx6q2KCYhlN8Rw==" spinCount="100000" sheet="1" objects="1" scenarios="1"/>
  <mergeCells count="16">
    <mergeCell ref="G2:K2"/>
    <mergeCell ref="G3:K3"/>
    <mergeCell ref="G4:K4"/>
    <mergeCell ref="G5:K5"/>
    <mergeCell ref="A1:C1"/>
    <mergeCell ref="E1:F1"/>
    <mergeCell ref="B2:B3"/>
    <mergeCell ref="C2:C3"/>
    <mergeCell ref="A24:C24"/>
    <mergeCell ref="A11:C11"/>
    <mergeCell ref="F11:H12"/>
    <mergeCell ref="G6:K6"/>
    <mergeCell ref="G7:K7"/>
    <mergeCell ref="A15:C15"/>
    <mergeCell ref="A18:C18"/>
    <mergeCell ref="A21:C21"/>
  </mergeCells>
  <phoneticPr fontId="0" type="noConversion"/>
  <printOptions horizontalCentered="1"/>
  <pageMargins left="0.70866141732283472" right="0.70866141732283472" top="0.78740157480314965" bottom="0.78740157480314965" header="0.31496062992125984" footer="0.31496062992125984"/>
  <pageSetup paperSize="9" scale="71" orientation="landscape" r:id="rId1"/>
  <headerFooter alignWithMargins="0">
    <oddHeader>&amp;C&amp;F</oddHeader>
    <oddFooter>&amp;C&amp;A&amp;RSeite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27"/>
  <sheetViews>
    <sheetView tabSelected="1" zoomScale="90" zoomScaleNormal="90" workbookViewId="0">
      <selection activeCell="N4" sqref="N4"/>
    </sheetView>
  </sheetViews>
  <sheetFormatPr baseColWidth="10" defaultColWidth="11.5703125" defaultRowHeight="24.95" customHeight="1" x14ac:dyDescent="0.2"/>
  <cols>
    <col min="1" max="1" width="35.42578125" style="50" bestFit="1" customWidth="1"/>
    <col min="2" max="2" width="27.140625" style="50" customWidth="1"/>
    <col min="3" max="3" width="18.5703125" style="50" customWidth="1"/>
    <col min="4" max="4" width="33.28515625" style="50" bestFit="1" customWidth="1"/>
    <col min="5" max="5" width="10.85546875" style="50" customWidth="1"/>
    <col min="6" max="6" width="16.5703125" style="50" bestFit="1" customWidth="1"/>
    <col min="7" max="8" width="15.5703125" style="77" customWidth="1"/>
    <col min="9" max="9" width="4.42578125" style="50" customWidth="1"/>
    <col min="10" max="10" width="14" style="74" customWidth="1"/>
    <col min="11" max="11" width="20.140625" style="50" customWidth="1"/>
    <col min="12" max="12" width="13.140625" style="50" customWidth="1"/>
    <col min="13" max="13" width="12.28515625" style="89" customWidth="1"/>
    <col min="14" max="14" width="19" style="50" customWidth="1"/>
    <col min="15" max="15" width="15" style="50" customWidth="1"/>
    <col min="16" max="16" width="13.7109375" style="50" customWidth="1"/>
    <col min="17" max="18" width="17.28515625" style="53" customWidth="1"/>
    <col min="19" max="16384" width="11.5703125" style="50"/>
  </cols>
  <sheetData>
    <row r="1" spans="1:18" ht="24.95" customHeight="1" x14ac:dyDescent="0.2">
      <c r="D1" s="52" t="s">
        <v>79</v>
      </c>
      <c r="E1" s="52">
        <v>273</v>
      </c>
    </row>
    <row r="2" spans="1:18" ht="24.95" customHeight="1" thickBot="1" x14ac:dyDescent="0.25"/>
    <row r="3" spans="1:18" s="54" customFormat="1" ht="49.5" customHeight="1" x14ac:dyDescent="0.2">
      <c r="A3" s="56" t="s">
        <v>71</v>
      </c>
      <c r="B3" s="56" t="s">
        <v>19</v>
      </c>
      <c r="C3" s="56" t="s">
        <v>20</v>
      </c>
      <c r="D3" s="56" t="s">
        <v>21</v>
      </c>
      <c r="E3" s="56" t="s">
        <v>22</v>
      </c>
      <c r="F3" s="56" t="s">
        <v>23</v>
      </c>
      <c r="G3" s="78" t="s">
        <v>90</v>
      </c>
      <c r="H3" s="56" t="s">
        <v>75</v>
      </c>
      <c r="I3" s="56"/>
      <c r="J3" s="75" t="s">
        <v>76</v>
      </c>
      <c r="K3" s="56" t="s">
        <v>72</v>
      </c>
      <c r="L3" s="56" t="s">
        <v>24</v>
      </c>
      <c r="M3" s="90" t="s">
        <v>69</v>
      </c>
      <c r="N3" s="56" t="s">
        <v>74</v>
      </c>
      <c r="O3" s="57" t="s">
        <v>77</v>
      </c>
      <c r="P3" s="58" t="s">
        <v>25</v>
      </c>
      <c r="Q3" s="59" t="s">
        <v>73</v>
      </c>
      <c r="R3" s="59" t="s">
        <v>78</v>
      </c>
    </row>
    <row r="4" spans="1:18" ht="24.95" customHeight="1" x14ac:dyDescent="0.2">
      <c r="A4" s="51" t="s">
        <v>101</v>
      </c>
      <c r="B4" s="51" t="s">
        <v>102</v>
      </c>
      <c r="C4" s="51" t="s">
        <v>103</v>
      </c>
      <c r="D4" s="51" t="s">
        <v>104</v>
      </c>
      <c r="E4" s="51" t="s">
        <v>84</v>
      </c>
      <c r="F4" s="51" t="s">
        <v>131</v>
      </c>
      <c r="G4" s="51">
        <v>1.5</v>
      </c>
      <c r="H4" s="51" t="s">
        <v>105</v>
      </c>
      <c r="I4" s="51"/>
      <c r="J4" s="76">
        <f>H4*$E$1/6</f>
        <v>273</v>
      </c>
      <c r="K4" s="60">
        <f>J4*G4</f>
        <v>409.5</v>
      </c>
      <c r="L4" s="49">
        <f>VLOOKUP(E4,'Raumgruppen - Leistungen'!$A$2:$D$9,4)*$M4</f>
        <v>0</v>
      </c>
      <c r="M4" s="91">
        <v>1</v>
      </c>
      <c r="N4" s="60" t="e">
        <f>G4/L4</f>
        <v>#DIV/0!</v>
      </c>
      <c r="O4" s="61" t="e">
        <f>N4*H4</f>
        <v>#DIV/0!</v>
      </c>
      <c r="P4" s="62" t="e">
        <f>N4*Stundenverrechnungssatz!$C$42</f>
        <v>#DIV/0!</v>
      </c>
      <c r="Q4" s="55" t="e">
        <f t="shared" ref="Q4:Q17" si="0">J4*P4</f>
        <v>#DIV/0!</v>
      </c>
      <c r="R4" s="55" t="e">
        <f t="shared" ref="R4:R17" si="1">Q4/12</f>
        <v>#DIV/0!</v>
      </c>
    </row>
    <row r="5" spans="1:18" ht="24.95" customHeight="1" x14ac:dyDescent="0.2">
      <c r="A5" s="51" t="s">
        <v>101</v>
      </c>
      <c r="B5" s="51" t="s">
        <v>102</v>
      </c>
      <c r="C5" s="51" t="s">
        <v>106</v>
      </c>
      <c r="D5" s="51" t="s">
        <v>107</v>
      </c>
      <c r="E5" s="51" t="s">
        <v>84</v>
      </c>
      <c r="F5" s="51" t="s">
        <v>131</v>
      </c>
      <c r="G5" s="51">
        <v>4.3099999999999996</v>
      </c>
      <c r="H5" s="51" t="s">
        <v>105</v>
      </c>
      <c r="I5" s="51"/>
      <c r="J5" s="76">
        <f t="shared" ref="J5:J25" si="2">H5*$E$1/6</f>
        <v>273</v>
      </c>
      <c r="K5" s="60">
        <f t="shared" ref="K5:K25" si="3">J5*G5</f>
        <v>1176.6299999999999</v>
      </c>
      <c r="L5" s="49">
        <f>VLOOKUP(E5,'Raumgruppen - Leistungen'!$A$2:$D$9,4)*$M5</f>
        <v>0</v>
      </c>
      <c r="M5" s="91">
        <v>1</v>
      </c>
      <c r="N5" s="60" t="e">
        <f t="shared" ref="N5:N25" si="4">G5/L5</f>
        <v>#DIV/0!</v>
      </c>
      <c r="O5" s="61" t="e">
        <f t="shared" ref="O5:O25" si="5">N5*H5</f>
        <v>#DIV/0!</v>
      </c>
      <c r="P5" s="62" t="e">
        <f>N5*Stundenverrechnungssatz!$C$42</f>
        <v>#DIV/0!</v>
      </c>
      <c r="Q5" s="55" t="e">
        <f t="shared" si="0"/>
        <v>#DIV/0!</v>
      </c>
      <c r="R5" s="55" t="e">
        <f t="shared" si="1"/>
        <v>#DIV/0!</v>
      </c>
    </row>
    <row r="6" spans="1:18" ht="24.95" customHeight="1" x14ac:dyDescent="0.2">
      <c r="A6" s="51" t="s">
        <v>101</v>
      </c>
      <c r="B6" s="51" t="s">
        <v>102</v>
      </c>
      <c r="C6" s="51" t="s">
        <v>108</v>
      </c>
      <c r="D6" s="51" t="s">
        <v>109</v>
      </c>
      <c r="E6" s="51" t="s">
        <v>84</v>
      </c>
      <c r="F6" s="51" t="s">
        <v>131</v>
      </c>
      <c r="G6" s="51">
        <v>3.12</v>
      </c>
      <c r="H6" s="51" t="s">
        <v>105</v>
      </c>
      <c r="I6" s="51"/>
      <c r="J6" s="76">
        <f t="shared" si="2"/>
        <v>273</v>
      </c>
      <c r="K6" s="60">
        <f t="shared" si="3"/>
        <v>851.76</v>
      </c>
      <c r="L6" s="49">
        <f>VLOOKUP(E6,'Raumgruppen - Leistungen'!$A$2:$D$9,4)*$M6</f>
        <v>0</v>
      </c>
      <c r="M6" s="91">
        <v>1</v>
      </c>
      <c r="N6" s="60" t="e">
        <f t="shared" si="4"/>
        <v>#DIV/0!</v>
      </c>
      <c r="O6" s="61" t="e">
        <f t="shared" si="5"/>
        <v>#DIV/0!</v>
      </c>
      <c r="P6" s="62" t="e">
        <f>N6*Stundenverrechnungssatz!$C$42</f>
        <v>#DIV/0!</v>
      </c>
      <c r="Q6" s="55" t="e">
        <f t="shared" si="0"/>
        <v>#DIV/0!</v>
      </c>
      <c r="R6" s="55" t="e">
        <f t="shared" si="1"/>
        <v>#DIV/0!</v>
      </c>
    </row>
    <row r="7" spans="1:18" ht="24.95" customHeight="1" x14ac:dyDescent="0.2">
      <c r="A7" s="51" t="s">
        <v>101</v>
      </c>
      <c r="B7" s="51" t="s">
        <v>102</v>
      </c>
      <c r="C7" s="51" t="s">
        <v>110</v>
      </c>
      <c r="D7" s="51" t="s">
        <v>111</v>
      </c>
      <c r="E7" s="51" t="s">
        <v>84</v>
      </c>
      <c r="F7" s="51" t="s">
        <v>131</v>
      </c>
      <c r="G7" s="51">
        <v>23.2</v>
      </c>
      <c r="H7" s="51" t="s">
        <v>105</v>
      </c>
      <c r="I7" s="51"/>
      <c r="J7" s="76">
        <f t="shared" si="2"/>
        <v>273</v>
      </c>
      <c r="K7" s="60">
        <f t="shared" si="3"/>
        <v>6333.5999999999995</v>
      </c>
      <c r="L7" s="49">
        <f>VLOOKUP(E7,'Raumgruppen - Leistungen'!$A$2:$D$9,4)*$M7</f>
        <v>0</v>
      </c>
      <c r="M7" s="91">
        <v>1</v>
      </c>
      <c r="N7" s="60" t="e">
        <f t="shared" si="4"/>
        <v>#DIV/0!</v>
      </c>
      <c r="O7" s="61" t="e">
        <f t="shared" si="5"/>
        <v>#DIV/0!</v>
      </c>
      <c r="P7" s="62" t="e">
        <f>N7*Stundenverrechnungssatz!$C$42</f>
        <v>#DIV/0!</v>
      </c>
      <c r="Q7" s="55" t="e">
        <f t="shared" si="0"/>
        <v>#DIV/0!</v>
      </c>
      <c r="R7" s="55" t="e">
        <f t="shared" si="1"/>
        <v>#DIV/0!</v>
      </c>
    </row>
    <row r="8" spans="1:18" ht="24.95" customHeight="1" x14ac:dyDescent="0.2">
      <c r="A8" s="51" t="s">
        <v>101</v>
      </c>
      <c r="B8" s="51" t="s">
        <v>102</v>
      </c>
      <c r="C8" s="51" t="s">
        <v>112</v>
      </c>
      <c r="D8" s="51" t="s">
        <v>113</v>
      </c>
      <c r="E8" s="51" t="s">
        <v>85</v>
      </c>
      <c r="F8" s="51" t="s">
        <v>132</v>
      </c>
      <c r="G8" s="51">
        <v>8.11</v>
      </c>
      <c r="H8" s="51" t="s">
        <v>105</v>
      </c>
      <c r="I8" s="51"/>
      <c r="J8" s="76">
        <f t="shared" si="2"/>
        <v>273</v>
      </c>
      <c r="K8" s="60">
        <f t="shared" si="3"/>
        <v>2214.0299999999997</v>
      </c>
      <c r="L8" s="49">
        <f>VLOOKUP(E8,'Raumgruppen - Leistungen'!$A$2:$D$9,4)*$M8</f>
        <v>0</v>
      </c>
      <c r="M8" s="91">
        <v>1</v>
      </c>
      <c r="N8" s="60" t="e">
        <f t="shared" si="4"/>
        <v>#DIV/0!</v>
      </c>
      <c r="O8" s="61" t="e">
        <f t="shared" si="5"/>
        <v>#DIV/0!</v>
      </c>
      <c r="P8" s="62" t="e">
        <f>N8*Stundenverrechnungssatz!$C$42</f>
        <v>#DIV/0!</v>
      </c>
      <c r="Q8" s="55" t="e">
        <f t="shared" si="0"/>
        <v>#DIV/0!</v>
      </c>
      <c r="R8" s="55" t="e">
        <f t="shared" si="1"/>
        <v>#DIV/0!</v>
      </c>
    </row>
    <row r="9" spans="1:18" ht="24.95" customHeight="1" x14ac:dyDescent="0.2">
      <c r="A9" s="51" t="s">
        <v>101</v>
      </c>
      <c r="B9" s="51" t="s">
        <v>102</v>
      </c>
      <c r="C9" s="51" t="s">
        <v>114</v>
      </c>
      <c r="D9" s="51" t="s">
        <v>113</v>
      </c>
      <c r="E9" s="51" t="s">
        <v>85</v>
      </c>
      <c r="F9" s="51" t="s">
        <v>132</v>
      </c>
      <c r="G9" s="51">
        <v>1.56</v>
      </c>
      <c r="H9" s="51" t="s">
        <v>105</v>
      </c>
      <c r="I9" s="51"/>
      <c r="J9" s="76">
        <f t="shared" si="2"/>
        <v>273</v>
      </c>
      <c r="K9" s="60">
        <f t="shared" si="3"/>
        <v>425.88</v>
      </c>
      <c r="L9" s="49">
        <f>VLOOKUP(E9,'Raumgruppen - Leistungen'!$A$2:$D$9,4)*$M9</f>
        <v>0</v>
      </c>
      <c r="M9" s="91">
        <v>1</v>
      </c>
      <c r="N9" s="60" t="e">
        <f t="shared" si="4"/>
        <v>#DIV/0!</v>
      </c>
      <c r="O9" s="61" t="e">
        <f t="shared" si="5"/>
        <v>#DIV/0!</v>
      </c>
      <c r="P9" s="62" t="e">
        <f>N9*Stundenverrechnungssatz!$C$42</f>
        <v>#DIV/0!</v>
      </c>
      <c r="Q9" s="55" t="e">
        <f t="shared" si="0"/>
        <v>#DIV/0!</v>
      </c>
      <c r="R9" s="55" t="e">
        <f t="shared" si="1"/>
        <v>#DIV/0!</v>
      </c>
    </row>
    <row r="10" spans="1:18" ht="24.95" customHeight="1" x14ac:dyDescent="0.2">
      <c r="A10" s="51" t="s">
        <v>101</v>
      </c>
      <c r="B10" s="51" t="s">
        <v>102</v>
      </c>
      <c r="C10" s="51" t="s">
        <v>115</v>
      </c>
      <c r="D10" s="51" t="s">
        <v>116</v>
      </c>
      <c r="E10" s="51" t="s">
        <v>87</v>
      </c>
      <c r="F10" s="51" t="s">
        <v>132</v>
      </c>
      <c r="G10" s="51">
        <v>12.41</v>
      </c>
      <c r="H10" s="51" t="s">
        <v>105</v>
      </c>
      <c r="I10" s="51"/>
      <c r="J10" s="76">
        <f t="shared" si="2"/>
        <v>273</v>
      </c>
      <c r="K10" s="60">
        <f t="shared" si="3"/>
        <v>3387.93</v>
      </c>
      <c r="L10" s="49">
        <f>VLOOKUP(E10,'Raumgruppen - Leistungen'!$A$2:$D$9,4)*$M10</f>
        <v>0</v>
      </c>
      <c r="M10" s="91">
        <v>1</v>
      </c>
      <c r="N10" s="60" t="e">
        <f t="shared" si="4"/>
        <v>#DIV/0!</v>
      </c>
      <c r="O10" s="61" t="e">
        <f t="shared" si="5"/>
        <v>#DIV/0!</v>
      </c>
      <c r="P10" s="62" t="e">
        <f>N10*Stundenverrechnungssatz!$C$42</f>
        <v>#DIV/0!</v>
      </c>
      <c r="Q10" s="55" t="e">
        <f t="shared" si="0"/>
        <v>#DIV/0!</v>
      </c>
      <c r="R10" s="55" t="e">
        <f t="shared" si="1"/>
        <v>#DIV/0!</v>
      </c>
    </row>
    <row r="11" spans="1:18" ht="24.95" customHeight="1" x14ac:dyDescent="0.2">
      <c r="A11" s="51" t="s">
        <v>101</v>
      </c>
      <c r="B11" s="51" t="s">
        <v>102</v>
      </c>
      <c r="C11" s="51" t="s">
        <v>105</v>
      </c>
      <c r="D11" s="51" t="s">
        <v>117</v>
      </c>
      <c r="E11" s="51" t="s">
        <v>87</v>
      </c>
      <c r="F11" s="51" t="s">
        <v>132</v>
      </c>
      <c r="G11" s="51">
        <v>5.96</v>
      </c>
      <c r="H11" s="51" t="s">
        <v>105</v>
      </c>
      <c r="I11" s="51"/>
      <c r="J11" s="76">
        <f t="shared" si="2"/>
        <v>273</v>
      </c>
      <c r="K11" s="60">
        <f t="shared" si="3"/>
        <v>1627.08</v>
      </c>
      <c r="L11" s="49">
        <f>VLOOKUP(E11,'Raumgruppen - Leistungen'!$A$2:$D$9,4)*$M11</f>
        <v>0</v>
      </c>
      <c r="M11" s="91">
        <v>1</v>
      </c>
      <c r="N11" s="60" t="e">
        <f t="shared" si="4"/>
        <v>#DIV/0!</v>
      </c>
      <c r="O11" s="61" t="e">
        <f t="shared" si="5"/>
        <v>#DIV/0!</v>
      </c>
      <c r="P11" s="62" t="e">
        <f>N11*Stundenverrechnungssatz!$C$42</f>
        <v>#DIV/0!</v>
      </c>
      <c r="Q11" s="55" t="e">
        <f t="shared" si="0"/>
        <v>#DIV/0!</v>
      </c>
      <c r="R11" s="55" t="e">
        <f t="shared" si="1"/>
        <v>#DIV/0!</v>
      </c>
    </row>
    <row r="12" spans="1:18" ht="24.95" customHeight="1" x14ac:dyDescent="0.2">
      <c r="A12" s="51" t="s">
        <v>101</v>
      </c>
      <c r="B12" s="51" t="s">
        <v>102</v>
      </c>
      <c r="C12" s="51" t="s">
        <v>118</v>
      </c>
      <c r="D12" s="51" t="s">
        <v>119</v>
      </c>
      <c r="E12" s="51" t="s">
        <v>88</v>
      </c>
      <c r="F12" s="51" t="s">
        <v>132</v>
      </c>
      <c r="G12" s="51">
        <v>22.72</v>
      </c>
      <c r="H12" s="51" t="s">
        <v>105</v>
      </c>
      <c r="I12" s="51"/>
      <c r="J12" s="76">
        <f t="shared" si="2"/>
        <v>273</v>
      </c>
      <c r="K12" s="60">
        <f t="shared" si="3"/>
        <v>6202.5599999999995</v>
      </c>
      <c r="L12" s="49">
        <f>VLOOKUP(E12,'Raumgruppen - Leistungen'!$A$2:$D$9,4)*$M12</f>
        <v>0</v>
      </c>
      <c r="M12" s="91">
        <v>1</v>
      </c>
      <c r="N12" s="60" t="e">
        <f t="shared" si="4"/>
        <v>#DIV/0!</v>
      </c>
      <c r="O12" s="61" t="e">
        <f t="shared" si="5"/>
        <v>#DIV/0!</v>
      </c>
      <c r="P12" s="62" t="e">
        <f>N12*Stundenverrechnungssatz!$C$42</f>
        <v>#DIV/0!</v>
      </c>
      <c r="Q12" s="55" t="e">
        <f t="shared" si="0"/>
        <v>#DIV/0!</v>
      </c>
      <c r="R12" s="55" t="e">
        <f t="shared" si="1"/>
        <v>#DIV/0!</v>
      </c>
    </row>
    <row r="13" spans="1:18" ht="24.95" customHeight="1" x14ac:dyDescent="0.2">
      <c r="A13" s="51" t="s">
        <v>101</v>
      </c>
      <c r="B13" s="51" t="s">
        <v>102</v>
      </c>
      <c r="C13" s="51" t="s">
        <v>120</v>
      </c>
      <c r="D13" s="51" t="s">
        <v>121</v>
      </c>
      <c r="E13" s="51" t="s">
        <v>89</v>
      </c>
      <c r="F13" s="51" t="s">
        <v>133</v>
      </c>
      <c r="G13" s="51">
        <v>313</v>
      </c>
      <c r="H13" s="51" t="s">
        <v>105</v>
      </c>
      <c r="I13" s="51"/>
      <c r="J13" s="76">
        <f t="shared" si="2"/>
        <v>273</v>
      </c>
      <c r="K13" s="60">
        <f t="shared" si="3"/>
        <v>85449</v>
      </c>
      <c r="L13" s="49">
        <f>VLOOKUP(E13,'Raumgruppen - Leistungen'!$A$2:$D$9,4)*$M13</f>
        <v>0</v>
      </c>
      <c r="M13" s="91">
        <v>1</v>
      </c>
      <c r="N13" s="60" t="e">
        <f t="shared" si="4"/>
        <v>#DIV/0!</v>
      </c>
      <c r="O13" s="61" t="e">
        <f t="shared" si="5"/>
        <v>#DIV/0!</v>
      </c>
      <c r="P13" s="62" t="e">
        <f>N13*Stundenverrechnungssatz!$C$42</f>
        <v>#DIV/0!</v>
      </c>
      <c r="Q13" s="55" t="e">
        <f t="shared" si="0"/>
        <v>#DIV/0!</v>
      </c>
      <c r="R13" s="55" t="e">
        <f t="shared" si="1"/>
        <v>#DIV/0!</v>
      </c>
    </row>
    <row r="14" spans="1:18" ht="24.95" customHeight="1" x14ac:dyDescent="0.2">
      <c r="A14" s="51" t="s">
        <v>101</v>
      </c>
      <c r="B14" s="51" t="s">
        <v>102</v>
      </c>
      <c r="C14" s="51" t="s">
        <v>122</v>
      </c>
      <c r="D14" s="51" t="s">
        <v>123</v>
      </c>
      <c r="E14" s="51" t="s">
        <v>86</v>
      </c>
      <c r="F14" s="51" t="s">
        <v>132</v>
      </c>
      <c r="G14" s="51">
        <v>32.29</v>
      </c>
      <c r="H14" s="51" t="s">
        <v>105</v>
      </c>
      <c r="I14" s="51"/>
      <c r="J14" s="76">
        <f t="shared" si="2"/>
        <v>273</v>
      </c>
      <c r="K14" s="60">
        <f t="shared" si="3"/>
        <v>8815.17</v>
      </c>
      <c r="L14" s="49">
        <f>VLOOKUP(E14,'Raumgruppen - Leistungen'!$A$2:$D$9,4)*$M14</f>
        <v>0</v>
      </c>
      <c r="M14" s="91">
        <v>1</v>
      </c>
      <c r="N14" s="60" t="e">
        <f t="shared" si="4"/>
        <v>#DIV/0!</v>
      </c>
      <c r="O14" s="61" t="e">
        <f t="shared" si="5"/>
        <v>#DIV/0!</v>
      </c>
      <c r="P14" s="62" t="e">
        <f>N14*Stundenverrechnungssatz!$C$42</f>
        <v>#DIV/0!</v>
      </c>
      <c r="Q14" s="55" t="e">
        <f t="shared" si="0"/>
        <v>#DIV/0!</v>
      </c>
      <c r="R14" s="55" t="e">
        <f t="shared" si="1"/>
        <v>#DIV/0!</v>
      </c>
    </row>
    <row r="15" spans="1:18" ht="24.95" customHeight="1" x14ac:dyDescent="0.2">
      <c r="A15" s="51" t="s">
        <v>101</v>
      </c>
      <c r="B15" s="51" t="s">
        <v>124</v>
      </c>
      <c r="C15" s="51" t="s">
        <v>125</v>
      </c>
      <c r="D15" s="51" t="s">
        <v>107</v>
      </c>
      <c r="E15" s="51" t="s">
        <v>84</v>
      </c>
      <c r="F15" s="51" t="s">
        <v>131</v>
      </c>
      <c r="G15" s="51">
        <v>19.3</v>
      </c>
      <c r="H15" s="51" t="s">
        <v>105</v>
      </c>
      <c r="I15" s="51"/>
      <c r="J15" s="76">
        <f t="shared" si="2"/>
        <v>273</v>
      </c>
      <c r="K15" s="60">
        <f t="shared" si="3"/>
        <v>5268.9000000000005</v>
      </c>
      <c r="L15" s="49">
        <f>VLOOKUP(E15,'Raumgruppen - Leistungen'!$A$2:$D$9,4)*$M15</f>
        <v>0</v>
      </c>
      <c r="M15" s="91">
        <v>1</v>
      </c>
      <c r="N15" s="60" t="e">
        <f t="shared" si="4"/>
        <v>#DIV/0!</v>
      </c>
      <c r="O15" s="61" t="e">
        <f t="shared" si="5"/>
        <v>#DIV/0!</v>
      </c>
      <c r="P15" s="62" t="e">
        <f>N15*Stundenverrechnungssatz!$C$42</f>
        <v>#DIV/0!</v>
      </c>
      <c r="Q15" s="55" t="e">
        <f t="shared" si="0"/>
        <v>#DIV/0!</v>
      </c>
      <c r="R15" s="55" t="e">
        <f t="shared" si="1"/>
        <v>#DIV/0!</v>
      </c>
    </row>
    <row r="16" spans="1:18" ht="24.95" customHeight="1" x14ac:dyDescent="0.2">
      <c r="A16" s="51" t="s">
        <v>101</v>
      </c>
      <c r="B16" s="51" t="s">
        <v>124</v>
      </c>
      <c r="C16" s="51" t="s">
        <v>110</v>
      </c>
      <c r="D16" s="51" t="s">
        <v>113</v>
      </c>
      <c r="E16" s="51" t="s">
        <v>85</v>
      </c>
      <c r="F16" s="51" t="s">
        <v>132</v>
      </c>
      <c r="G16" s="51">
        <v>5.13</v>
      </c>
      <c r="H16" s="51" t="s">
        <v>105</v>
      </c>
      <c r="I16" s="51"/>
      <c r="J16" s="76">
        <f t="shared" si="2"/>
        <v>273</v>
      </c>
      <c r="K16" s="60">
        <f t="shared" si="3"/>
        <v>1400.49</v>
      </c>
      <c r="L16" s="49">
        <f>VLOOKUP(E16,'Raumgruppen - Leistungen'!$A$2:$D$9,4)*$M16</f>
        <v>0</v>
      </c>
      <c r="M16" s="91">
        <v>1</v>
      </c>
      <c r="N16" s="60" t="e">
        <f t="shared" si="4"/>
        <v>#DIV/0!</v>
      </c>
      <c r="O16" s="61" t="e">
        <f t="shared" si="5"/>
        <v>#DIV/0!</v>
      </c>
      <c r="P16" s="62" t="e">
        <f>N16*Stundenverrechnungssatz!$C$42</f>
        <v>#DIV/0!</v>
      </c>
      <c r="Q16" s="55" t="e">
        <f t="shared" si="0"/>
        <v>#DIV/0!</v>
      </c>
      <c r="R16" s="55" t="e">
        <f t="shared" si="1"/>
        <v>#DIV/0!</v>
      </c>
    </row>
    <row r="17" spans="1:18" ht="24.95" customHeight="1" x14ac:dyDescent="0.2">
      <c r="A17" s="51" t="s">
        <v>101</v>
      </c>
      <c r="B17" s="51" t="s">
        <v>124</v>
      </c>
      <c r="C17" s="51" t="s">
        <v>112</v>
      </c>
      <c r="D17" s="51" t="s">
        <v>113</v>
      </c>
      <c r="E17" s="51" t="s">
        <v>85</v>
      </c>
      <c r="F17" s="51" t="s">
        <v>132</v>
      </c>
      <c r="G17" s="51">
        <v>1.76</v>
      </c>
      <c r="H17" s="51" t="s">
        <v>105</v>
      </c>
      <c r="I17" s="51"/>
      <c r="J17" s="76">
        <f t="shared" si="2"/>
        <v>273</v>
      </c>
      <c r="K17" s="60">
        <f t="shared" si="3"/>
        <v>480.48</v>
      </c>
      <c r="L17" s="49">
        <f>VLOOKUP(E17,'Raumgruppen - Leistungen'!$A$2:$D$9,4)*$M17</f>
        <v>0</v>
      </c>
      <c r="M17" s="91">
        <v>1</v>
      </c>
      <c r="N17" s="60" t="e">
        <f t="shared" si="4"/>
        <v>#DIV/0!</v>
      </c>
      <c r="O17" s="61" t="e">
        <f t="shared" si="5"/>
        <v>#DIV/0!</v>
      </c>
      <c r="P17" s="62" t="e">
        <f>N17*Stundenverrechnungssatz!$C$42</f>
        <v>#DIV/0!</v>
      </c>
      <c r="Q17" s="55" t="e">
        <f t="shared" si="0"/>
        <v>#DIV/0!</v>
      </c>
      <c r="R17" s="55" t="e">
        <f t="shared" si="1"/>
        <v>#DIV/0!</v>
      </c>
    </row>
    <row r="18" spans="1:18" ht="24.95" customHeight="1" x14ac:dyDescent="0.2">
      <c r="A18" s="51" t="s">
        <v>101</v>
      </c>
      <c r="B18" s="51" t="s">
        <v>124</v>
      </c>
      <c r="C18" s="51" t="s">
        <v>114</v>
      </c>
      <c r="D18" s="51" t="s">
        <v>116</v>
      </c>
      <c r="E18" s="51" t="s">
        <v>87</v>
      </c>
      <c r="F18" s="51" t="s">
        <v>132</v>
      </c>
      <c r="G18" s="51">
        <v>12.34</v>
      </c>
      <c r="H18" s="51" t="s">
        <v>105</v>
      </c>
      <c r="I18" s="51"/>
      <c r="J18" s="76">
        <f t="shared" si="2"/>
        <v>273</v>
      </c>
      <c r="K18" s="60">
        <f t="shared" si="3"/>
        <v>3368.82</v>
      </c>
      <c r="L18" s="49">
        <f>VLOOKUP(E18,'Raumgruppen - Leistungen'!$A$2:$D$9,4)*$M18</f>
        <v>0</v>
      </c>
      <c r="M18" s="91">
        <v>1</v>
      </c>
      <c r="N18" s="60" t="e">
        <f t="shared" si="4"/>
        <v>#DIV/0!</v>
      </c>
      <c r="O18" s="61" t="e">
        <f t="shared" si="5"/>
        <v>#DIV/0!</v>
      </c>
      <c r="P18" s="62" t="e">
        <f>N18*Stundenverrechnungssatz!$C$42</f>
        <v>#DIV/0!</v>
      </c>
      <c r="Q18" s="55" t="e">
        <f t="shared" ref="Q18:Q21" si="6">J18*P18</f>
        <v>#DIV/0!</v>
      </c>
      <c r="R18" s="55" t="e">
        <f t="shared" ref="R18:R21" si="7">Q18/12</f>
        <v>#DIV/0!</v>
      </c>
    </row>
    <row r="19" spans="1:18" ht="24.95" customHeight="1" x14ac:dyDescent="0.2">
      <c r="A19" s="51" t="s">
        <v>101</v>
      </c>
      <c r="B19" s="51" t="s">
        <v>124</v>
      </c>
      <c r="C19" s="51" t="s">
        <v>115</v>
      </c>
      <c r="D19" s="51" t="s">
        <v>117</v>
      </c>
      <c r="E19" s="51" t="s">
        <v>87</v>
      </c>
      <c r="F19" s="51" t="s">
        <v>132</v>
      </c>
      <c r="G19" s="51">
        <v>5.82</v>
      </c>
      <c r="H19" s="51" t="s">
        <v>105</v>
      </c>
      <c r="I19" s="51"/>
      <c r="J19" s="76">
        <f t="shared" si="2"/>
        <v>273</v>
      </c>
      <c r="K19" s="60">
        <f t="shared" si="3"/>
        <v>1588.8600000000001</v>
      </c>
      <c r="L19" s="49">
        <f>VLOOKUP(E19,'Raumgruppen - Leistungen'!$A$2:$D$9,4)*$M19</f>
        <v>0</v>
      </c>
      <c r="M19" s="91">
        <v>1</v>
      </c>
      <c r="N19" s="60" t="e">
        <f t="shared" si="4"/>
        <v>#DIV/0!</v>
      </c>
      <c r="O19" s="61" t="e">
        <f t="shared" si="5"/>
        <v>#DIV/0!</v>
      </c>
      <c r="P19" s="62" t="e">
        <f>N19*Stundenverrechnungssatz!$C$42</f>
        <v>#DIV/0!</v>
      </c>
      <c r="Q19" s="55" t="e">
        <f t="shared" si="6"/>
        <v>#DIV/0!</v>
      </c>
      <c r="R19" s="55" t="e">
        <f t="shared" si="7"/>
        <v>#DIV/0!</v>
      </c>
    </row>
    <row r="20" spans="1:18" ht="24.95" customHeight="1" x14ac:dyDescent="0.2">
      <c r="A20" s="51" t="s">
        <v>101</v>
      </c>
      <c r="B20" s="51" t="s">
        <v>124</v>
      </c>
      <c r="C20" s="51" t="s">
        <v>105</v>
      </c>
      <c r="D20" s="51" t="s">
        <v>119</v>
      </c>
      <c r="E20" s="51" t="s">
        <v>88</v>
      </c>
      <c r="F20" s="51" t="s">
        <v>132</v>
      </c>
      <c r="G20" s="51">
        <v>22.71</v>
      </c>
      <c r="H20" s="51" t="s">
        <v>105</v>
      </c>
      <c r="I20" s="51"/>
      <c r="J20" s="76">
        <f t="shared" si="2"/>
        <v>273</v>
      </c>
      <c r="K20" s="60">
        <f t="shared" si="3"/>
        <v>6199.83</v>
      </c>
      <c r="L20" s="49">
        <f>VLOOKUP(E20,'Raumgruppen - Leistungen'!$A$2:$D$9,4)*$M20</f>
        <v>0</v>
      </c>
      <c r="M20" s="91">
        <v>1</v>
      </c>
      <c r="N20" s="60" t="e">
        <f t="shared" si="4"/>
        <v>#DIV/0!</v>
      </c>
      <c r="O20" s="61" t="e">
        <f t="shared" si="5"/>
        <v>#DIV/0!</v>
      </c>
      <c r="P20" s="62" t="e">
        <f>N20*Stundenverrechnungssatz!$C$42</f>
        <v>#DIV/0!</v>
      </c>
      <c r="Q20" s="55" t="e">
        <f t="shared" si="6"/>
        <v>#DIV/0!</v>
      </c>
      <c r="R20" s="55" t="e">
        <f t="shared" si="7"/>
        <v>#DIV/0!</v>
      </c>
    </row>
    <row r="21" spans="1:18" ht="24.95" customHeight="1" x14ac:dyDescent="0.2">
      <c r="A21" s="51" t="s">
        <v>101</v>
      </c>
      <c r="B21" s="51" t="s">
        <v>124</v>
      </c>
      <c r="C21" s="51" t="s">
        <v>120</v>
      </c>
      <c r="D21" s="51" t="s">
        <v>126</v>
      </c>
      <c r="E21" s="51" t="s">
        <v>83</v>
      </c>
      <c r="F21" s="51" t="s">
        <v>132</v>
      </c>
      <c r="G21" s="51">
        <v>9.08</v>
      </c>
      <c r="H21" s="51" t="s">
        <v>112</v>
      </c>
      <c r="I21" s="51"/>
      <c r="J21" s="76">
        <f t="shared" si="2"/>
        <v>136.5</v>
      </c>
      <c r="K21" s="60">
        <f t="shared" si="3"/>
        <v>1239.42</v>
      </c>
      <c r="L21" s="49">
        <f>VLOOKUP(E21,'Raumgruppen - Leistungen'!$A$2:$D$9,4)*$M21</f>
        <v>0</v>
      </c>
      <c r="M21" s="91">
        <v>1</v>
      </c>
      <c r="N21" s="60" t="e">
        <f t="shared" si="4"/>
        <v>#DIV/0!</v>
      </c>
      <c r="O21" s="61" t="e">
        <f t="shared" si="5"/>
        <v>#DIV/0!</v>
      </c>
      <c r="P21" s="62" t="e">
        <f>N21*Stundenverrechnungssatz!$C$42</f>
        <v>#DIV/0!</v>
      </c>
      <c r="Q21" s="55" t="e">
        <f t="shared" si="6"/>
        <v>#DIV/0!</v>
      </c>
      <c r="R21" s="55" t="e">
        <f t="shared" si="7"/>
        <v>#DIV/0!</v>
      </c>
    </row>
    <row r="22" spans="1:18" ht="24.95" customHeight="1" x14ac:dyDescent="0.2">
      <c r="A22" s="51" t="s">
        <v>101</v>
      </c>
      <c r="B22" s="51" t="s">
        <v>127</v>
      </c>
      <c r="C22" s="51" t="s">
        <v>110</v>
      </c>
      <c r="D22" s="51" t="s">
        <v>128</v>
      </c>
      <c r="E22" s="51" t="s">
        <v>84</v>
      </c>
      <c r="F22" s="51" t="s">
        <v>131</v>
      </c>
      <c r="G22" s="51">
        <v>4.2699999999999996</v>
      </c>
      <c r="H22" s="51" t="s">
        <v>105</v>
      </c>
      <c r="I22" s="51"/>
      <c r="J22" s="76">
        <f t="shared" si="2"/>
        <v>273</v>
      </c>
      <c r="K22" s="60">
        <f t="shared" si="3"/>
        <v>1165.7099999999998</v>
      </c>
      <c r="L22" s="49">
        <f>VLOOKUP(E22,'Raumgruppen - Leistungen'!$A$2:$D$9,4)*$M22</f>
        <v>0</v>
      </c>
      <c r="M22" s="91">
        <v>1</v>
      </c>
      <c r="N22" s="60" t="e">
        <f t="shared" si="4"/>
        <v>#DIV/0!</v>
      </c>
      <c r="O22" s="61" t="e">
        <f t="shared" si="5"/>
        <v>#DIV/0!</v>
      </c>
      <c r="P22" s="62" t="e">
        <f>N22*Stundenverrechnungssatz!$C$42</f>
        <v>#DIV/0!</v>
      </c>
      <c r="Q22" s="55" t="e">
        <f t="shared" ref="Q22:Q25" si="8">J22*P22</f>
        <v>#DIV/0!</v>
      </c>
      <c r="R22" s="55" t="e">
        <f t="shared" ref="R22:R25" si="9">Q22/12</f>
        <v>#DIV/0!</v>
      </c>
    </row>
    <row r="23" spans="1:18" ht="24.95" customHeight="1" x14ac:dyDescent="0.2">
      <c r="A23" s="51" t="s">
        <v>101</v>
      </c>
      <c r="B23" s="51" t="s">
        <v>127</v>
      </c>
      <c r="C23" s="51" t="s">
        <v>118</v>
      </c>
      <c r="D23" s="51" t="s">
        <v>107</v>
      </c>
      <c r="E23" s="51" t="s">
        <v>84</v>
      </c>
      <c r="F23" s="51" t="s">
        <v>131</v>
      </c>
      <c r="G23" s="51">
        <v>10.98</v>
      </c>
      <c r="H23" s="51" t="s">
        <v>105</v>
      </c>
      <c r="I23" s="86"/>
      <c r="J23" s="76">
        <f t="shared" si="2"/>
        <v>273</v>
      </c>
      <c r="K23" s="60">
        <f t="shared" si="3"/>
        <v>2997.54</v>
      </c>
      <c r="L23" s="49">
        <f>VLOOKUP(E23,'Raumgruppen - Leistungen'!$A$2:$D$9,4)*$M23</f>
        <v>0</v>
      </c>
      <c r="M23" s="91">
        <v>1</v>
      </c>
      <c r="N23" s="60" t="e">
        <f t="shared" si="4"/>
        <v>#DIV/0!</v>
      </c>
      <c r="O23" s="61" t="e">
        <f t="shared" si="5"/>
        <v>#DIV/0!</v>
      </c>
      <c r="P23" s="62" t="e">
        <f>N23*Stundenverrechnungssatz!$C$42</f>
        <v>#DIV/0!</v>
      </c>
      <c r="Q23" s="55" t="e">
        <f t="shared" si="8"/>
        <v>#DIV/0!</v>
      </c>
      <c r="R23" s="55" t="e">
        <f t="shared" si="9"/>
        <v>#DIV/0!</v>
      </c>
    </row>
    <row r="24" spans="1:18" ht="24.95" customHeight="1" x14ac:dyDescent="0.2">
      <c r="A24" s="51" t="s">
        <v>101</v>
      </c>
      <c r="B24" s="51" t="s">
        <v>127</v>
      </c>
      <c r="C24" s="51" t="s">
        <v>122</v>
      </c>
      <c r="D24" s="51" t="s">
        <v>107</v>
      </c>
      <c r="E24" s="51" t="s">
        <v>84</v>
      </c>
      <c r="F24" s="51" t="s">
        <v>131</v>
      </c>
      <c r="G24" s="51">
        <v>4.2699999999999996</v>
      </c>
      <c r="H24" s="51" t="s">
        <v>105</v>
      </c>
      <c r="I24" s="49"/>
      <c r="J24" s="76">
        <f t="shared" si="2"/>
        <v>273</v>
      </c>
      <c r="K24" s="60">
        <f t="shared" si="3"/>
        <v>1165.7099999999998</v>
      </c>
      <c r="L24" s="49">
        <f>VLOOKUP(E24,'Raumgruppen - Leistungen'!$A$2:$D$9,4)*$M24</f>
        <v>0</v>
      </c>
      <c r="M24" s="91">
        <v>1</v>
      </c>
      <c r="N24" s="60" t="e">
        <f t="shared" si="4"/>
        <v>#DIV/0!</v>
      </c>
      <c r="O24" s="61" t="e">
        <f t="shared" si="5"/>
        <v>#DIV/0!</v>
      </c>
      <c r="P24" s="62" t="e">
        <f>N24*Stundenverrechnungssatz!$C$42</f>
        <v>#DIV/0!</v>
      </c>
      <c r="Q24" s="55" t="e">
        <f t="shared" si="8"/>
        <v>#DIV/0!</v>
      </c>
      <c r="R24" s="55" t="e">
        <f t="shared" si="9"/>
        <v>#DIV/0!</v>
      </c>
    </row>
    <row r="25" spans="1:18" ht="24.95" customHeight="1" x14ac:dyDescent="0.2">
      <c r="A25" s="51" t="s">
        <v>101</v>
      </c>
      <c r="B25" s="51" t="s">
        <v>127</v>
      </c>
      <c r="C25" s="51" t="s">
        <v>129</v>
      </c>
      <c r="D25" s="51" t="s">
        <v>130</v>
      </c>
      <c r="E25" s="51" t="s">
        <v>83</v>
      </c>
      <c r="F25" s="51" t="s">
        <v>132</v>
      </c>
      <c r="G25" s="51">
        <v>17.399999999999999</v>
      </c>
      <c r="H25" s="51" t="s">
        <v>112</v>
      </c>
      <c r="I25" s="49"/>
      <c r="J25" s="76">
        <f t="shared" si="2"/>
        <v>136.5</v>
      </c>
      <c r="K25" s="60">
        <f t="shared" si="3"/>
        <v>2375.1</v>
      </c>
      <c r="L25" s="49">
        <f>VLOOKUP(E25,'Raumgruppen - Leistungen'!$A$2:$D$9,4)*$M25</f>
        <v>0</v>
      </c>
      <c r="M25" s="91">
        <v>1</v>
      </c>
      <c r="N25" s="60" t="e">
        <f t="shared" si="4"/>
        <v>#DIV/0!</v>
      </c>
      <c r="O25" s="61" t="e">
        <f t="shared" si="5"/>
        <v>#DIV/0!</v>
      </c>
      <c r="P25" s="62" t="e">
        <f>N25*Stundenverrechnungssatz!$C$42</f>
        <v>#DIV/0!</v>
      </c>
      <c r="Q25" s="55" t="e">
        <f t="shared" si="8"/>
        <v>#DIV/0!</v>
      </c>
      <c r="R25" s="55" t="e">
        <f t="shared" si="9"/>
        <v>#DIV/0!</v>
      </c>
    </row>
    <row r="27" spans="1:18" ht="24.95" customHeight="1" x14ac:dyDescent="0.2">
      <c r="G27" s="77">
        <f>SUM(G4:G26)</f>
        <v>541.2399999999999</v>
      </c>
      <c r="K27" s="87">
        <f>SUM(K4:K26)</f>
        <v>144144</v>
      </c>
      <c r="N27" s="87" t="e">
        <f>SUM(N4:N25)</f>
        <v>#DIV/0!</v>
      </c>
      <c r="O27" s="87" t="e">
        <f>SUM(O4:O25)</f>
        <v>#DIV/0!</v>
      </c>
      <c r="P27" s="88" t="e">
        <f t="shared" ref="P27:Q27" si="10">SUM(P4:P25)</f>
        <v>#DIV/0!</v>
      </c>
      <c r="Q27" s="88" t="e">
        <f t="shared" si="10"/>
        <v>#DIV/0!</v>
      </c>
      <c r="R27" s="88" t="e">
        <f>SUM(R4:R25)</f>
        <v>#DIV/0!</v>
      </c>
    </row>
  </sheetData>
  <sheetProtection algorithmName="SHA-512" hashValue="3PGpHqKKgXjE6bVpq8/9YwtqXkZC7wSo3Ra0YAoOh16psnodxWnCB2Wxl96jjwRfck9Uxhb0Pze26axg21AuGQ==" saltValue="15QjEYmgFvfhy2kGKydPEQ==" spinCount="100000" sheet="1" objects="1" scenarios="1"/>
  <phoneticPr fontId="0" type="noConversion"/>
  <printOptions horizontalCentered="1"/>
  <pageMargins left="0.39370078740157483" right="0.39370078740157483" top="1.0236220472440944" bottom="1.0236220472440944" header="0.78740157480314965" footer="0.78740157480314965"/>
  <pageSetup paperSize="9" scale="43" fitToHeight="14" orientation="landscape" horizontalDpi="300" verticalDpi="300" r:id="rId1"/>
  <headerFooter alignWithMargins="0">
    <oddHeader>&amp;CKalkulationsdatei Stadt Mülheim an der Ruhr</oddHeader>
    <oddFooter>Seite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9"/>
  <sheetViews>
    <sheetView workbookViewId="0">
      <selection activeCell="E19" sqref="E19"/>
    </sheetView>
  </sheetViews>
  <sheetFormatPr baseColWidth="10" defaultColWidth="10.28515625" defaultRowHeight="12.75" x14ac:dyDescent="0.2"/>
  <cols>
    <col min="1" max="1" width="9.28515625" style="63" customWidth="1"/>
    <col min="2" max="2" width="78.140625" style="63" bestFit="1" customWidth="1"/>
    <col min="3" max="3" width="14.5703125" style="65" customWidth="1"/>
    <col min="4" max="4" width="16.7109375" style="73" customWidth="1"/>
  </cols>
  <sheetData>
    <row r="1" spans="1:4" ht="15" x14ac:dyDescent="0.2">
      <c r="B1" s="64"/>
      <c r="D1" s="66"/>
    </row>
    <row r="2" spans="1:4" ht="62.25" customHeight="1" x14ac:dyDescent="0.25">
      <c r="A2" s="67"/>
      <c r="B2" s="68" t="s">
        <v>26</v>
      </c>
      <c r="C2" s="69" t="s">
        <v>81</v>
      </c>
      <c r="D2" s="70" t="s">
        <v>82</v>
      </c>
    </row>
    <row r="3" spans="1:4" x14ac:dyDescent="0.2">
      <c r="A3" s="71" t="s">
        <v>83</v>
      </c>
      <c r="B3" s="71" t="s">
        <v>91</v>
      </c>
      <c r="C3" s="72">
        <v>3</v>
      </c>
      <c r="D3" s="92"/>
    </row>
    <row r="4" spans="1:4" x14ac:dyDescent="0.2">
      <c r="A4" s="71" t="s">
        <v>84</v>
      </c>
      <c r="B4" s="71" t="s">
        <v>92</v>
      </c>
      <c r="C4" s="72">
        <v>6</v>
      </c>
      <c r="D4" s="92"/>
    </row>
    <row r="5" spans="1:4" x14ac:dyDescent="0.2">
      <c r="A5" s="71" t="s">
        <v>85</v>
      </c>
      <c r="B5" s="71" t="s">
        <v>93</v>
      </c>
      <c r="C5" s="72">
        <v>6</v>
      </c>
      <c r="D5" s="92"/>
    </row>
    <row r="6" spans="1:4" x14ac:dyDescent="0.2">
      <c r="A6" s="71" t="s">
        <v>86</v>
      </c>
      <c r="B6" s="71" t="s">
        <v>94</v>
      </c>
      <c r="C6" s="72">
        <v>6</v>
      </c>
      <c r="D6" s="92"/>
    </row>
    <row r="7" spans="1:4" x14ac:dyDescent="0.2">
      <c r="A7" s="71" t="s">
        <v>87</v>
      </c>
      <c r="B7" s="71" t="s">
        <v>95</v>
      </c>
      <c r="C7" s="72">
        <v>6</v>
      </c>
      <c r="D7" s="92"/>
    </row>
    <row r="8" spans="1:4" x14ac:dyDescent="0.2">
      <c r="A8" s="71" t="s">
        <v>88</v>
      </c>
      <c r="B8" s="71" t="s">
        <v>96</v>
      </c>
      <c r="C8" s="72">
        <v>6</v>
      </c>
      <c r="D8" s="92"/>
    </row>
    <row r="9" spans="1:4" x14ac:dyDescent="0.2">
      <c r="A9" s="71" t="s">
        <v>89</v>
      </c>
      <c r="B9" s="71" t="s">
        <v>97</v>
      </c>
      <c r="C9" s="72">
        <v>6</v>
      </c>
      <c r="D9" s="92"/>
    </row>
  </sheetData>
  <sheetProtection algorithmName="SHA-512" hashValue="KZ7FsUmVBpI9kj5tQBXlpmG5visZs1SYKXJ4gt3HblES9fjOCwwYLMXFizlZicLdi8ycc7qenRU0QylLM9OAIg==" saltValue="g0sM6NPCM6410eN8l/3F1Q==" spinCount="100000" sheet="1" objects="1" scenarios="1"/>
  <phoneticPr fontId="0" type="noConversion"/>
  <printOptions horizontalCentered="1" verticalCentered="1"/>
  <pageMargins left="0.19685039370078741" right="0.19685039370078741" top="3.937007874015748E-2" bottom="3.937007874015748E-2" header="0.78740157480314965" footer="0.78740157480314965"/>
  <pageSetup paperSize="9" scale="88" orientation="portrait" horizontalDpi="300" verticalDpi="300" r:id="rId1"/>
  <headerFooter alignWithMargins="0">
    <oddHeader>&amp;C&amp;F</oddHeader>
    <oddFooter>&amp;C&amp;A&amp;RSeite &amp;P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44"/>
  <sheetViews>
    <sheetView workbookViewId="0">
      <selection activeCell="C4" sqref="C4"/>
    </sheetView>
  </sheetViews>
  <sheetFormatPr baseColWidth="10" defaultRowHeight="12.75" x14ac:dyDescent="0.2"/>
  <cols>
    <col min="1" max="1" width="47.85546875" bestFit="1" customWidth="1"/>
    <col min="2" max="2" width="9.5703125" customWidth="1"/>
    <col min="3" max="3" width="19.85546875" customWidth="1"/>
  </cols>
  <sheetData>
    <row r="1" spans="1:3" ht="15.75" thickBot="1" x14ac:dyDescent="0.3">
      <c r="A1" s="107" t="s">
        <v>100</v>
      </c>
      <c r="B1" s="108"/>
      <c r="C1" s="109"/>
    </row>
    <row r="2" spans="1:3" ht="12.75" customHeight="1" x14ac:dyDescent="0.2">
      <c r="A2" s="110"/>
      <c r="B2" s="111"/>
      <c r="C2" s="114" t="s">
        <v>27</v>
      </c>
    </row>
    <row r="3" spans="1:3" ht="33" customHeight="1" thickBot="1" x14ac:dyDescent="0.25">
      <c r="A3" s="112"/>
      <c r="B3" s="113"/>
      <c r="C3" s="115"/>
    </row>
    <row r="4" spans="1:3" ht="15.75" thickBot="1" x14ac:dyDescent="0.25">
      <c r="A4" s="25" t="s">
        <v>28</v>
      </c>
      <c r="B4" s="26">
        <v>1</v>
      </c>
      <c r="C4" s="27"/>
    </row>
    <row r="5" spans="1:3" ht="15" x14ac:dyDescent="0.2">
      <c r="A5" s="28" t="s">
        <v>29</v>
      </c>
      <c r="B5" s="116"/>
      <c r="C5" s="117"/>
    </row>
    <row r="6" spans="1:3" ht="15" x14ac:dyDescent="0.2">
      <c r="A6" s="29" t="s">
        <v>30</v>
      </c>
      <c r="B6" s="30"/>
      <c r="C6" s="31">
        <f>$C$4*$B6</f>
        <v>0</v>
      </c>
    </row>
    <row r="7" spans="1:3" ht="15" x14ac:dyDescent="0.2">
      <c r="A7" s="29" t="s">
        <v>31</v>
      </c>
      <c r="B7" s="30"/>
      <c r="C7" s="31">
        <f>$C$4*$B7</f>
        <v>0</v>
      </c>
    </row>
    <row r="8" spans="1:3" ht="15" x14ac:dyDescent="0.2">
      <c r="A8" s="29" t="s">
        <v>32</v>
      </c>
      <c r="B8" s="30"/>
      <c r="C8" s="31">
        <f>$C$4*$B8</f>
        <v>0</v>
      </c>
    </row>
    <row r="9" spans="1:3" ht="15" x14ac:dyDescent="0.2">
      <c r="A9" s="29" t="s">
        <v>33</v>
      </c>
      <c r="B9" s="30"/>
      <c r="C9" s="31">
        <f>$C$4*$B9</f>
        <v>0</v>
      </c>
    </row>
    <row r="10" spans="1:3" ht="15" x14ac:dyDescent="0.2">
      <c r="A10" s="29" t="s">
        <v>34</v>
      </c>
      <c r="B10" s="30"/>
      <c r="C10" s="31">
        <f>$C$4*$B10</f>
        <v>0</v>
      </c>
    </row>
    <row r="11" spans="1:3" ht="27" customHeight="1" thickBot="1" x14ac:dyDescent="0.25">
      <c r="A11" s="32" t="s">
        <v>35</v>
      </c>
      <c r="B11" s="33">
        <f>SUM(B6:B10)</f>
        <v>0</v>
      </c>
      <c r="C11" s="34">
        <f>SUM(C6:C10)</f>
        <v>0</v>
      </c>
    </row>
    <row r="12" spans="1:3" ht="15" x14ac:dyDescent="0.2">
      <c r="A12" s="28" t="s">
        <v>36</v>
      </c>
      <c r="B12" s="122" t="s">
        <v>37</v>
      </c>
      <c r="C12" s="123"/>
    </row>
    <row r="13" spans="1:3" ht="15" x14ac:dyDescent="0.2">
      <c r="A13" s="29" t="s">
        <v>38</v>
      </c>
      <c r="B13" s="30"/>
      <c r="C13" s="31">
        <f t="shared" ref="C13:C21" si="0">$C$4*$B13</f>
        <v>0</v>
      </c>
    </row>
    <row r="14" spans="1:3" ht="15" x14ac:dyDescent="0.2">
      <c r="A14" s="29" t="s">
        <v>39</v>
      </c>
      <c r="B14" s="30"/>
      <c r="C14" s="31">
        <f t="shared" si="0"/>
        <v>0</v>
      </c>
    </row>
    <row r="15" spans="1:3" ht="15" x14ac:dyDescent="0.2">
      <c r="A15" s="29" t="s">
        <v>40</v>
      </c>
      <c r="B15" s="30"/>
      <c r="C15" s="31">
        <f t="shared" si="0"/>
        <v>0</v>
      </c>
    </row>
    <row r="16" spans="1:3" ht="15" x14ac:dyDescent="0.2">
      <c r="A16" s="29" t="s">
        <v>41</v>
      </c>
      <c r="B16" s="30"/>
      <c r="C16" s="31">
        <f t="shared" si="0"/>
        <v>0</v>
      </c>
    </row>
    <row r="17" spans="1:3" ht="15" x14ac:dyDescent="0.2">
      <c r="A17" s="29" t="s">
        <v>42</v>
      </c>
      <c r="B17" s="30"/>
      <c r="C17" s="31">
        <f t="shared" si="0"/>
        <v>0</v>
      </c>
    </row>
    <row r="18" spans="1:3" ht="15" x14ac:dyDescent="0.2">
      <c r="A18" s="29" t="s">
        <v>43</v>
      </c>
      <c r="B18" s="30"/>
      <c r="C18" s="31">
        <f t="shared" si="0"/>
        <v>0</v>
      </c>
    </row>
    <row r="19" spans="1:3" ht="30" x14ac:dyDescent="0.2">
      <c r="A19" s="35" t="s">
        <v>44</v>
      </c>
      <c r="B19" s="30"/>
      <c r="C19" s="31">
        <f t="shared" si="0"/>
        <v>0</v>
      </c>
    </row>
    <row r="20" spans="1:3" ht="15" x14ac:dyDescent="0.2">
      <c r="A20" s="29" t="s">
        <v>45</v>
      </c>
      <c r="B20" s="30"/>
      <c r="C20" s="31">
        <f t="shared" si="0"/>
        <v>0</v>
      </c>
    </row>
    <row r="21" spans="1:3" ht="15" x14ac:dyDescent="0.2">
      <c r="A21" s="29" t="s">
        <v>46</v>
      </c>
      <c r="B21" s="30"/>
      <c r="C21" s="31">
        <f t="shared" si="0"/>
        <v>0</v>
      </c>
    </row>
    <row r="22" spans="1:3" ht="28.9" customHeight="1" thickBot="1" x14ac:dyDescent="0.25">
      <c r="A22" s="36" t="s">
        <v>47</v>
      </c>
      <c r="B22" s="37">
        <f>SUM(B13:B21)</f>
        <v>0</v>
      </c>
      <c r="C22" s="34">
        <f>SUM(C13:C21)</f>
        <v>0</v>
      </c>
    </row>
    <row r="23" spans="1:3" ht="15" x14ac:dyDescent="0.2">
      <c r="A23" s="28" t="s">
        <v>48</v>
      </c>
      <c r="B23" s="122" t="s">
        <v>37</v>
      </c>
      <c r="C23" s="123"/>
    </row>
    <row r="24" spans="1:3" ht="15" x14ac:dyDescent="0.2">
      <c r="A24" s="29" t="s">
        <v>49</v>
      </c>
      <c r="B24" s="30"/>
      <c r="C24" s="31">
        <f>$C$4*$B24</f>
        <v>0</v>
      </c>
    </row>
    <row r="25" spans="1:3" ht="30" x14ac:dyDescent="0.2">
      <c r="A25" s="35" t="s">
        <v>50</v>
      </c>
      <c r="B25" s="30"/>
      <c r="C25" s="31">
        <f>$C$4*$B25</f>
        <v>0</v>
      </c>
    </row>
    <row r="26" spans="1:3" ht="15" x14ac:dyDescent="0.2">
      <c r="A26" s="29" t="s">
        <v>51</v>
      </c>
      <c r="B26" s="30"/>
      <c r="C26" s="31">
        <f>$C$4*$B26</f>
        <v>0</v>
      </c>
    </row>
    <row r="27" spans="1:3" ht="28.9" customHeight="1" thickBot="1" x14ac:dyDescent="0.25">
      <c r="A27" s="32" t="s">
        <v>52</v>
      </c>
      <c r="B27" s="38">
        <f>SUM(B24:B26)</f>
        <v>0</v>
      </c>
      <c r="C27" s="34">
        <f>SUM(C24:C26)</f>
        <v>0</v>
      </c>
    </row>
    <row r="28" spans="1:3" ht="29.45" customHeight="1" x14ac:dyDescent="0.2">
      <c r="A28" s="39" t="s">
        <v>53</v>
      </c>
      <c r="B28" s="40"/>
      <c r="C28" s="41">
        <f>$C$4*$B28</f>
        <v>0</v>
      </c>
    </row>
    <row r="29" spans="1:3" ht="29.45" customHeight="1" x14ac:dyDescent="0.2">
      <c r="A29" s="42" t="s">
        <v>54</v>
      </c>
      <c r="B29" s="43">
        <f>SUM(B11,B22,B27,B28)</f>
        <v>0</v>
      </c>
      <c r="C29" s="31">
        <f>SUM(C11,C22,C27,C28)</f>
        <v>0</v>
      </c>
    </row>
    <row r="30" spans="1:3" ht="15" x14ac:dyDescent="0.2">
      <c r="A30" s="42" t="s">
        <v>55</v>
      </c>
      <c r="B30" s="124" t="s">
        <v>37</v>
      </c>
      <c r="C30" s="125"/>
    </row>
    <row r="31" spans="1:3" ht="15" x14ac:dyDescent="0.2">
      <c r="A31" s="29" t="s">
        <v>56</v>
      </c>
      <c r="B31" s="30"/>
      <c r="C31" s="31">
        <f t="shared" ref="C31:C38" si="1">$C$4*$B31</f>
        <v>0</v>
      </c>
    </row>
    <row r="32" spans="1:3" ht="15" x14ac:dyDescent="0.2">
      <c r="A32" s="29" t="s">
        <v>57</v>
      </c>
      <c r="B32" s="30"/>
      <c r="C32" s="31">
        <f t="shared" si="1"/>
        <v>0</v>
      </c>
    </row>
    <row r="33" spans="1:3" ht="15" x14ac:dyDescent="0.2">
      <c r="A33" s="29" t="s">
        <v>58</v>
      </c>
      <c r="B33" s="30"/>
      <c r="C33" s="31">
        <f t="shared" si="1"/>
        <v>0</v>
      </c>
    </row>
    <row r="34" spans="1:3" ht="15" x14ac:dyDescent="0.2">
      <c r="A34" s="29" t="s">
        <v>59</v>
      </c>
      <c r="B34" s="30"/>
      <c r="C34" s="31">
        <f t="shared" si="1"/>
        <v>0</v>
      </c>
    </row>
    <row r="35" spans="1:3" ht="15" x14ac:dyDescent="0.2">
      <c r="A35" s="29" t="s">
        <v>60</v>
      </c>
      <c r="B35" s="30"/>
      <c r="C35" s="31">
        <f t="shared" si="1"/>
        <v>0</v>
      </c>
    </row>
    <row r="36" spans="1:3" ht="15" x14ac:dyDescent="0.2">
      <c r="A36" s="29" t="s">
        <v>61</v>
      </c>
      <c r="B36" s="30"/>
      <c r="C36" s="31">
        <f t="shared" si="1"/>
        <v>0</v>
      </c>
    </row>
    <row r="37" spans="1:3" ht="15" x14ac:dyDescent="0.2">
      <c r="A37" s="29" t="s">
        <v>62</v>
      </c>
      <c r="B37" s="30"/>
      <c r="C37" s="31">
        <f t="shared" si="1"/>
        <v>0</v>
      </c>
    </row>
    <row r="38" spans="1:3" ht="15" x14ac:dyDescent="0.2">
      <c r="A38" s="29" t="s">
        <v>63</v>
      </c>
      <c r="B38" s="30"/>
      <c r="C38" s="31">
        <f t="shared" si="1"/>
        <v>0</v>
      </c>
    </row>
    <row r="39" spans="1:3" ht="30" customHeight="1" x14ac:dyDescent="0.2">
      <c r="A39" s="42" t="s">
        <v>64</v>
      </c>
      <c r="B39" s="43">
        <f>SUM(B31:B38)</f>
        <v>0</v>
      </c>
      <c r="C39" s="31">
        <f>SUM(C31:C38)</f>
        <v>0</v>
      </c>
    </row>
    <row r="40" spans="1:3" ht="30" customHeight="1" x14ac:dyDescent="0.2">
      <c r="A40" s="44" t="s">
        <v>65</v>
      </c>
      <c r="B40" s="43">
        <f>SUM(B4,B29,B39)</f>
        <v>1</v>
      </c>
      <c r="C40" s="31">
        <f>C4+C29+C39</f>
        <v>0</v>
      </c>
    </row>
    <row r="41" spans="1:3" ht="15" x14ac:dyDescent="0.2">
      <c r="A41" s="118"/>
      <c r="B41" s="119"/>
      <c r="C41" s="120"/>
    </row>
    <row r="42" spans="1:3" ht="15.75" thickBot="1" x14ac:dyDescent="0.25">
      <c r="A42" s="36" t="s">
        <v>66</v>
      </c>
      <c r="B42" s="45"/>
      <c r="C42" s="34">
        <f>C40</f>
        <v>0</v>
      </c>
    </row>
    <row r="43" spans="1:3" x14ac:dyDescent="0.2">
      <c r="A43" s="46"/>
      <c r="B43" s="46"/>
      <c r="C43" s="46"/>
    </row>
    <row r="44" spans="1:3" ht="15" x14ac:dyDescent="0.25">
      <c r="A44" s="121" t="s">
        <v>67</v>
      </c>
      <c r="B44" s="121"/>
      <c r="C44" s="121"/>
    </row>
  </sheetData>
  <sheetProtection algorithmName="SHA-512" hashValue="dDK5TLPSeRukoLiiKy4/Lxoa+z+bMH35/3M0jvhnFgZIq6o0VKuCrzHMG+/LTGYB5ePu/RlZgk+Rzfuah6Zipw==" saltValue="ErKZCXcd+cFgQhaJGLO7Lg==" spinCount="100000" sheet="1" objects="1" scenarios="1"/>
  <mergeCells count="9">
    <mergeCell ref="A44:C44"/>
    <mergeCell ref="B12:C12"/>
    <mergeCell ref="B30:C30"/>
    <mergeCell ref="B23:C23"/>
    <mergeCell ref="A1:C1"/>
    <mergeCell ref="A2:B3"/>
    <mergeCell ref="C2:C3"/>
    <mergeCell ref="B5:C5"/>
    <mergeCell ref="A41:C41"/>
  </mergeCells>
  <phoneticPr fontId="0" type="noConversion"/>
  <printOptions horizontalCentered="1" verticalCentered="1"/>
  <pageMargins left="0.70866141732283472" right="0.70866141732283472" top="0.78740157480314965" bottom="0.78740157480314965" header="0.31496062992125984" footer="0.31496062992125984"/>
  <pageSetup paperSize="9" scale="85" orientation="portrait" r:id="rId1"/>
  <headerFooter alignWithMargins="0">
    <oddHeader>&amp;C&amp;F</oddHeader>
    <oddFooter>&amp;C&amp;A&amp;RSeite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5</vt:i4>
      </vt:variant>
      <vt:variant>
        <vt:lpstr>Benannte Bereiche</vt:lpstr>
      </vt:variant>
      <vt:variant>
        <vt:i4>1</vt:i4>
      </vt:variant>
    </vt:vector>
  </HeadingPairs>
  <TitlesOfParts>
    <vt:vector size="6" baseType="lpstr">
      <vt:lpstr>Informationen und Erläuterungen</vt:lpstr>
      <vt:lpstr>Bieterdaten - Preisübersicht</vt:lpstr>
      <vt:lpstr>Raumbuch</vt:lpstr>
      <vt:lpstr>Raumgruppen - Leistungen</vt:lpstr>
      <vt:lpstr>Stundenverrechnungssatz</vt:lpstr>
      <vt:lpstr>Raumbuch!Drucktitel</vt:lpstr>
    </vt:vector>
  </TitlesOfParts>
  <Company>Stadt Mülheim an der Ruhr</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Langenheim, Dirk</dc:creator>
  <cp:lastModifiedBy>Langenheim, Dirk</cp:lastModifiedBy>
  <cp:lastPrinted>2014-02-18T14:02:46Z</cp:lastPrinted>
  <dcterms:created xsi:type="dcterms:W3CDTF">2012-06-29T09:58:25Z</dcterms:created>
  <dcterms:modified xsi:type="dcterms:W3CDTF">2024-08-23T09:50:13Z</dcterms:modified>
</cp:coreProperties>
</file>