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Raumbuch!$A$1:$T$21</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4" i="3"/>
  <c r="G13" i="3" l="1"/>
  <c r="N4" i="3" l="1"/>
  <c r="O4" i="3" s="1"/>
  <c r="J4" i="3"/>
  <c r="K4" i="3" s="1"/>
  <c r="J5" i="3"/>
  <c r="K5" i="3" s="1"/>
  <c r="J6" i="3"/>
  <c r="K6" i="3" s="1"/>
  <c r="J7" i="3"/>
  <c r="K7" i="3" s="1"/>
  <c r="J8" i="3"/>
  <c r="K8" i="3" s="1"/>
  <c r="J9" i="3"/>
  <c r="K9" i="3" s="1"/>
  <c r="J10" i="3"/>
  <c r="K10" i="3" s="1"/>
  <c r="J11" i="3"/>
  <c r="K11" i="3" s="1"/>
  <c r="C6" i="5"/>
  <c r="C7" i="5"/>
  <c r="C8" i="5"/>
  <c r="C9" i="5"/>
  <c r="C10" i="5"/>
  <c r="B11" i="5"/>
  <c r="C13" i="5"/>
  <c r="C14" i="5"/>
  <c r="C15" i="5"/>
  <c r="C16" i="5"/>
  <c r="C17" i="5"/>
  <c r="C18" i="5"/>
  <c r="C19" i="5"/>
  <c r="C20" i="5"/>
  <c r="C21" i="5"/>
  <c r="B22" i="5"/>
  <c r="C24" i="5"/>
  <c r="C25" i="5"/>
  <c r="C26" i="5"/>
  <c r="B27" i="5"/>
  <c r="C28" i="5"/>
  <c r="C31" i="5"/>
  <c r="C32" i="5"/>
  <c r="C33" i="5"/>
  <c r="C34" i="5"/>
  <c r="C35" i="5"/>
  <c r="C36" i="5"/>
  <c r="C37" i="5"/>
  <c r="C38" i="5"/>
  <c r="B39" i="5"/>
  <c r="B29" i="5" l="1"/>
  <c r="B40" i="5" s="1"/>
  <c r="C11" i="5"/>
  <c r="N11" i="3"/>
  <c r="O11" i="3" s="1"/>
  <c r="N9" i="3"/>
  <c r="O9" i="3" s="1"/>
  <c r="N7" i="3"/>
  <c r="O7" i="3" s="1"/>
  <c r="N5" i="3"/>
  <c r="O5" i="3" s="1"/>
  <c r="O13" i="3" s="1"/>
  <c r="N10" i="3"/>
  <c r="O10" i="3" s="1"/>
  <c r="N8" i="3"/>
  <c r="O8" i="3" s="1"/>
  <c r="N6" i="3"/>
  <c r="O6" i="3" s="1"/>
  <c r="C22" i="5"/>
  <c r="C39" i="5"/>
  <c r="C27" i="5"/>
  <c r="C29" i="5" s="1"/>
  <c r="C40" i="5" s="1"/>
  <c r="C42" i="5" s="1"/>
  <c r="K13" i="3"/>
  <c r="N13" i="3" l="1"/>
  <c r="P5" i="3"/>
  <c r="Q5" i="3" s="1"/>
  <c r="R5" i="3" s="1"/>
  <c r="P11" i="3"/>
  <c r="Q11" i="3" s="1"/>
  <c r="R11" i="3" s="1"/>
  <c r="P10" i="3"/>
  <c r="Q10" i="3" s="1"/>
  <c r="R10" i="3" s="1"/>
  <c r="P9" i="3"/>
  <c r="Q9" i="3" s="1"/>
  <c r="R9" i="3" s="1"/>
  <c r="P7" i="3"/>
  <c r="Q7" i="3" s="1"/>
  <c r="R7" i="3" s="1"/>
  <c r="P4" i="3"/>
  <c r="P6" i="3"/>
  <c r="Q6" i="3" s="1"/>
  <c r="R6" i="3" s="1"/>
  <c r="P8" i="3"/>
  <c r="Q8" i="3" s="1"/>
  <c r="R8" i="3" s="1"/>
  <c r="Q4" i="3" l="1"/>
  <c r="P13" i="3"/>
  <c r="R4" i="3" l="1"/>
  <c r="R13" i="3" s="1"/>
  <c r="C12" i="2" s="1"/>
  <c r="C16" i="2" s="1"/>
  <c r="Q13" i="3"/>
</calcChain>
</file>

<file path=xl/sharedStrings.xml><?xml version="1.0" encoding="utf-8"?>
<sst xmlns="http://schemas.openxmlformats.org/spreadsheetml/2006/main" count="164" uniqueCount="121">
  <si>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</si>
  <si>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</si>
  <si>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</si>
  <si>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</si>
  <si>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</si>
  <si>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</si>
  <si>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</si>
  <si>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</si>
  <si>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</si>
  <si>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</si>
  <si>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</si>
  <si>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</si>
  <si>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</si>
  <si>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</si>
  <si>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</si>
  <si>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</si>
  <si>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</si>
  <si>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</si>
  <si>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</si>
  <si>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</si>
  <si>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</si>
  <si>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</si>
  <si>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</si>
  <si>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</si>
  <si>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</si>
  <si>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</si>
  <si>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</si>
  <si>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</si>
  <si>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</si>
  <si>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</si>
  <si>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</si>
  <si>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</si>
  <si>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</si>
  <si>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</si>
  <si>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</si>
  <si>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</si>
  <si>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</si>
  <si>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</si>
  <si>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</si>
  <si>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</si>
  <si>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</si>
  <si>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</si>
  <si>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</si>
  <si>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</si>
  <si>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</si>
  <si>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</si>
  <si>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</si>
  <si>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</si>
  <si>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</si>
  <si>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</si>
  <si>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</si>
  <si>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</si>
  <si>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</si>
  <si>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</si>
  <si>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</si>
  <si>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</si>
  <si>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</si>
  <si>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</si>
  <si>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</si>
  <si>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</si>
  <si>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</si>
  <si>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</si>
  <si>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</si>
  <si>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</si>
  <si>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</si>
  <si>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</si>
  <si>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</si>
  <si>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</si>
  <si>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</si>
  <si>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</si>
  <si>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</si>
  <si>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</si>
  <si>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</si>
  <si>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</si>
  <si>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</si>
  <si>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C07</t>
  </si>
  <si>
    <t>Verwaltungs- und Büroräume - VerwGeb</t>
  </si>
  <si>
    <t>I07</t>
  </si>
  <si>
    <t>Sanitärräume - VerwGeb.</t>
  </si>
  <si>
    <t xml:space="preserve"> Reinigungs-stunden/Durchführung</t>
  </si>
  <si>
    <t>Häufigkeit/Woche</t>
  </si>
  <si>
    <t>Häufigkeit/Jahr</t>
  </si>
  <si>
    <t>RG-Std. pro Woche</t>
  </si>
  <si>
    <t>monatliche Pauschale</t>
  </si>
  <si>
    <t>Reinigungstage im Jahr</t>
  </si>
  <si>
    <t>G07</t>
  </si>
  <si>
    <t>Verkehrsfl. Flure, Eingangsb. Täglich - VerwGeb.</t>
  </si>
  <si>
    <t>Monatspauschale Unterhaltsreinigung (Jahrespreis/12) netto</t>
  </si>
  <si>
    <t>Häufigkeiten</t>
  </si>
  <si>
    <t xml:space="preserve">Leistungswert
</t>
  </si>
  <si>
    <t>R07</t>
  </si>
  <si>
    <t>Sozialraum - VerwGeb.</t>
  </si>
  <si>
    <t>T07</t>
  </si>
  <si>
    <t>Duschen - VerwGeb.</t>
  </si>
  <si>
    <t>V07</t>
  </si>
  <si>
    <t>Umkleiden - VerwGeb.</t>
  </si>
  <si>
    <t>Fläche</t>
  </si>
  <si>
    <t>Schirrhof Pettenkoferstraße 3 HG 334</t>
  </si>
  <si>
    <t>334_00 Erdgeschoss</t>
  </si>
  <si>
    <t>016</t>
  </si>
  <si>
    <t>Flur EG</t>
  </si>
  <si>
    <t>Fliesen</t>
  </si>
  <si>
    <t>5</t>
  </si>
  <si>
    <t>017</t>
  </si>
  <si>
    <t>Flur Umkleide</t>
  </si>
  <si>
    <t>018</t>
  </si>
  <si>
    <t>WC-Herren</t>
  </si>
  <si>
    <t>019</t>
  </si>
  <si>
    <t>Umkleide Herren 2</t>
  </si>
  <si>
    <t>elastomerer Belag</t>
  </si>
  <si>
    <t>020</t>
  </si>
  <si>
    <t>Umkleide Herren 1</t>
  </si>
  <si>
    <t>021</t>
  </si>
  <si>
    <t>Duschen Herren</t>
  </si>
  <si>
    <t>022</t>
  </si>
  <si>
    <t>Aufenthaltsraum</t>
  </si>
  <si>
    <t>023</t>
  </si>
  <si>
    <t>Büro</t>
  </si>
  <si>
    <t>2</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</si>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</sst>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6"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1"/>
      <name val="Arial"/>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30" fillId="25" borderId="31" xfId="0" applyFont="1" applyFill="1" applyBorder="1" applyAlignment="1" applyProtection="1">
      <alignment horizontal="center"/>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2" fillId="0" borderId="0" xfId="0" applyFont="1" applyAlignment="1" applyProtection="1">
      <alignment horizontal="center"/>
      <protection hidden="1"/>
    </xf>
    <xf numFmtId="0" fontId="27" fillId="0" borderId="0" xfId="0" applyFont="1" applyAlignment="1" applyProtection="1">
      <alignment horizontal="center"/>
      <protection hidden="1"/>
    </xf>
    <xf numFmtId="0" fontId="33"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5"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1"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119</v>
      </c>
    </row>
    <row r="8" spans="1:2" x14ac:dyDescent="0.2">
      <c r="A8" s="54"/>
    </row>
    <row r="9" spans="1:2" ht="146.25" x14ac:dyDescent="0.2">
      <c r="A9" s="54" t="s">
        <v>120</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Ilg5C4DOx9Kd8c7QqA7XudMecJrxH92YEs9vz/xBZMRFAbaRz9i9Vlc2w/Ab2AnqF8xN7VI/iz+OSecnIWt8UQ==" saltValue="crRbMhWUytmJW6a3v+2yn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workbookViewId="0">
      <selection activeCell="C35" sqref="C35"/>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7"/>
      <c r="E1" s="107" t="s">
        <v>3</v>
      </c>
      <c r="F1" s="107"/>
      <c r="G1" s="58"/>
      <c r="H1" s="57"/>
      <c r="I1" s="57"/>
      <c r="J1" s="57"/>
      <c r="K1" s="57"/>
    </row>
    <row r="2" spans="1:11" x14ac:dyDescent="0.2">
      <c r="A2" s="59"/>
      <c r="B2" s="108" t="s">
        <v>4</v>
      </c>
      <c r="C2" s="110"/>
      <c r="D2" s="57"/>
      <c r="E2" s="59"/>
      <c r="F2" s="60" t="s">
        <v>5</v>
      </c>
      <c r="G2" s="105"/>
      <c r="H2" s="105"/>
      <c r="I2" s="105"/>
      <c r="J2" s="105"/>
      <c r="K2" s="106"/>
    </row>
    <row r="3" spans="1:11" x14ac:dyDescent="0.2">
      <c r="A3" s="59"/>
      <c r="B3" s="109"/>
      <c r="C3" s="111"/>
      <c r="D3" s="57"/>
      <c r="E3" s="59"/>
      <c r="F3" s="61" t="s">
        <v>6</v>
      </c>
      <c r="G3" s="97"/>
      <c r="H3" s="97"/>
      <c r="I3" s="97"/>
      <c r="J3" s="97"/>
      <c r="K3" s="98"/>
    </row>
    <row r="4" spans="1:11" x14ac:dyDescent="0.2">
      <c r="A4" s="59"/>
      <c r="B4" s="61" t="s">
        <v>7</v>
      </c>
      <c r="C4" s="3"/>
      <c r="D4" s="57"/>
      <c r="E4" s="59"/>
      <c r="F4" s="61" t="s">
        <v>8</v>
      </c>
      <c r="G4" s="97"/>
      <c r="H4" s="97"/>
      <c r="I4" s="97"/>
      <c r="J4" s="97"/>
      <c r="K4" s="98"/>
    </row>
    <row r="5" spans="1:11" x14ac:dyDescent="0.2">
      <c r="A5" s="59"/>
      <c r="B5" s="61" t="s">
        <v>9</v>
      </c>
      <c r="C5" s="4"/>
      <c r="D5" s="77"/>
      <c r="E5" s="59"/>
      <c r="F5" s="61" t="s">
        <v>10</v>
      </c>
      <c r="G5" s="97"/>
      <c r="H5" s="97"/>
      <c r="I5" s="97"/>
      <c r="J5" s="97"/>
      <c r="K5" s="98"/>
    </row>
    <row r="6" spans="1:11" x14ac:dyDescent="0.2">
      <c r="A6" s="59"/>
      <c r="B6" s="61" t="s">
        <v>11</v>
      </c>
      <c r="C6" s="3"/>
      <c r="D6" s="57"/>
      <c r="E6" s="59"/>
      <c r="F6" s="61" t="s">
        <v>12</v>
      </c>
      <c r="G6" s="97"/>
      <c r="H6" s="97"/>
      <c r="I6" s="97"/>
      <c r="J6" s="97"/>
      <c r="K6" s="98"/>
    </row>
    <row r="7" spans="1:11" ht="13.5" thickBot="1" x14ac:dyDescent="0.25">
      <c r="A7" s="59"/>
      <c r="B7" s="61" t="s">
        <v>10</v>
      </c>
      <c r="C7" s="3"/>
      <c r="D7" s="57"/>
      <c r="E7" s="59"/>
      <c r="F7" s="62" t="s">
        <v>13</v>
      </c>
      <c r="G7" s="99"/>
      <c r="H7" s="100"/>
      <c r="I7" s="100"/>
      <c r="J7" s="100"/>
      <c r="K7" s="101"/>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3" t="s">
        <v>87</v>
      </c>
      <c r="B11" s="103"/>
      <c r="C11" s="103"/>
      <c r="D11" s="64"/>
      <c r="E11" s="64"/>
      <c r="F11" s="104"/>
      <c r="G11" s="104"/>
      <c r="H11" s="104"/>
      <c r="I11" s="65"/>
      <c r="J11" s="66"/>
      <c r="K11" s="65"/>
    </row>
    <row r="12" spans="1:11" s="7" customFormat="1" ht="30" customHeight="1" thickBot="1" x14ac:dyDescent="0.25">
      <c r="A12" s="67"/>
      <c r="B12" s="68"/>
      <c r="C12" s="69" t="e">
        <f>SUM(Raumbuch!R13)</f>
        <v>#DIV/0!</v>
      </c>
      <c r="D12" s="67"/>
      <c r="E12" s="67"/>
      <c r="F12" s="104"/>
      <c r="G12" s="104"/>
      <c r="H12" s="104"/>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3" t="s">
        <v>14</v>
      </c>
      <c r="B15" s="103"/>
      <c r="C15" s="103"/>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3" t="s">
        <v>15</v>
      </c>
      <c r="B18" s="103"/>
      <c r="C18" s="103"/>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3" t="s">
        <v>17</v>
      </c>
      <c r="B21" s="103"/>
      <c r="C21" s="103"/>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3" t="s">
        <v>18</v>
      </c>
      <c r="B24" s="103"/>
      <c r="C24" s="103"/>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HHQrxQ8vDYVZdbNUu9Vk4A99tv8+4+V0Pvurs+2d/RNuYOtj52HBkN6KPz4pDcdE24JWTpxwRx7MqIyQqXYCMg==" saltValue="AbqRUBxoCO2bc8HXImca1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
  <sheetViews>
    <sheetView zoomScale="90" zoomScaleNormal="90" workbookViewId="0">
      <pane ySplit="3" topLeftCell="A4" activePane="bottomLeft" state="frozen"/>
      <selection pane="bottomLeft" activeCell="A4" sqref="A4"/>
    </sheetView>
  </sheetViews>
  <sheetFormatPr baseColWidth="10" defaultColWidth="11.5703125" defaultRowHeight="24.95" customHeight="1" x14ac:dyDescent="0.2"/>
  <cols>
    <col min="1" max="1" width="34.1406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84</v>
      </c>
      <c r="E1" s="36">
        <v>250</v>
      </c>
    </row>
    <row r="2" spans="1:18" ht="24.95" customHeight="1" thickBot="1" x14ac:dyDescent="0.25"/>
    <row r="3" spans="1:18" s="38" customFormat="1" ht="49.5" customHeight="1" x14ac:dyDescent="0.25">
      <c r="A3" s="40" t="s">
        <v>71</v>
      </c>
      <c r="B3" s="40" t="s">
        <v>19</v>
      </c>
      <c r="C3" s="40" t="s">
        <v>20</v>
      </c>
      <c r="D3" s="40" t="s">
        <v>21</v>
      </c>
      <c r="E3" s="40" t="s">
        <v>22</v>
      </c>
      <c r="F3" s="40" t="s">
        <v>23</v>
      </c>
      <c r="G3" s="41" t="s">
        <v>96</v>
      </c>
      <c r="H3" s="40" t="s">
        <v>80</v>
      </c>
      <c r="I3" s="40"/>
      <c r="J3" s="50" t="s">
        <v>81</v>
      </c>
      <c r="K3" s="40" t="s">
        <v>72</v>
      </c>
      <c r="L3" s="40" t="s">
        <v>24</v>
      </c>
      <c r="M3" s="82" t="s">
        <v>69</v>
      </c>
      <c r="N3" s="40" t="s">
        <v>79</v>
      </c>
      <c r="O3" s="42" t="s">
        <v>82</v>
      </c>
      <c r="P3" s="43" t="s">
        <v>25</v>
      </c>
      <c r="Q3" s="44" t="s">
        <v>73</v>
      </c>
      <c r="R3" s="44" t="s">
        <v>83</v>
      </c>
    </row>
    <row r="4" spans="1:18" ht="24.95" customHeight="1" x14ac:dyDescent="0.2">
      <c r="A4" s="78" t="s">
        <v>97</v>
      </c>
      <c r="B4" s="78" t="s">
        <v>98</v>
      </c>
      <c r="C4" s="78" t="s">
        <v>99</v>
      </c>
      <c r="D4" s="78" t="s">
        <v>100</v>
      </c>
      <c r="E4" s="78" t="s">
        <v>85</v>
      </c>
      <c r="F4" s="78" t="s">
        <v>101</v>
      </c>
      <c r="G4" s="78">
        <v>5.8</v>
      </c>
      <c r="H4" s="78" t="s">
        <v>102</v>
      </c>
      <c r="I4" s="78"/>
      <c r="J4" s="79">
        <f t="shared" ref="J4:J11" si="0">H4*$E$1/5</f>
        <v>250</v>
      </c>
      <c r="K4" s="45">
        <f>G4*J4</f>
        <v>1450</v>
      </c>
      <c r="L4" s="33">
        <f>VLOOKUP(E4,'Raumgruppen - Leistungen'!$A$3:$D$8,4)*$M4</f>
        <v>0</v>
      </c>
      <c r="M4" s="83">
        <v>1</v>
      </c>
      <c r="N4" s="45" t="e">
        <f>G4/L4</f>
        <v>#DIV/0!</v>
      </c>
      <c r="O4" s="46" t="e">
        <f t="shared" ref="O4:O11" si="1">N4*H4</f>
        <v>#DIV/0!</v>
      </c>
      <c r="P4" s="47" t="e">
        <f>N4*Stundenverrechnungssatz!$C$42</f>
        <v>#DIV/0!</v>
      </c>
      <c r="Q4" s="39" t="e">
        <f t="shared" ref="Q4:Q11" si="2">J4*P4</f>
        <v>#DIV/0!</v>
      </c>
      <c r="R4" s="39" t="e">
        <f t="shared" ref="R4:R11" si="3">Q4/12</f>
        <v>#DIV/0!</v>
      </c>
    </row>
    <row r="5" spans="1:18" ht="24.95" customHeight="1" x14ac:dyDescent="0.2">
      <c r="A5" s="78" t="s">
        <v>97</v>
      </c>
      <c r="B5" s="78" t="s">
        <v>98</v>
      </c>
      <c r="C5" s="78" t="s">
        <v>103</v>
      </c>
      <c r="D5" s="78" t="s">
        <v>104</v>
      </c>
      <c r="E5" s="78" t="s">
        <v>94</v>
      </c>
      <c r="F5" s="78" t="s">
        <v>101</v>
      </c>
      <c r="G5" s="78">
        <v>3.87</v>
      </c>
      <c r="H5" s="78" t="s">
        <v>102</v>
      </c>
      <c r="I5" s="78"/>
      <c r="J5" s="79">
        <f t="shared" si="0"/>
        <v>250</v>
      </c>
      <c r="K5" s="45">
        <f t="shared" ref="K5:K11" si="4">G5*J5</f>
        <v>967.5</v>
      </c>
      <c r="L5" s="33">
        <f>VLOOKUP(E5,'Raumgruppen - Leistungen'!$A$3:$D$8,4)*$M5</f>
        <v>0</v>
      </c>
      <c r="M5" s="83">
        <v>1</v>
      </c>
      <c r="N5" s="45" t="e">
        <f t="shared" ref="N5:N11" si="5">G5/L5</f>
        <v>#DIV/0!</v>
      </c>
      <c r="O5" s="46" t="e">
        <f t="shared" si="1"/>
        <v>#DIV/0!</v>
      </c>
      <c r="P5" s="47" t="e">
        <f>N5*Stundenverrechnungssatz!$C$42</f>
        <v>#DIV/0!</v>
      </c>
      <c r="Q5" s="39" t="e">
        <f t="shared" si="2"/>
        <v>#DIV/0!</v>
      </c>
      <c r="R5" s="39" t="e">
        <f t="shared" si="3"/>
        <v>#DIV/0!</v>
      </c>
    </row>
    <row r="6" spans="1:18" ht="24.95" customHeight="1" x14ac:dyDescent="0.2">
      <c r="A6" s="78" t="s">
        <v>97</v>
      </c>
      <c r="B6" s="78" t="s">
        <v>98</v>
      </c>
      <c r="C6" s="78" t="s">
        <v>105</v>
      </c>
      <c r="D6" s="78" t="s">
        <v>106</v>
      </c>
      <c r="E6" s="78" t="s">
        <v>77</v>
      </c>
      <c r="F6" s="78" t="s">
        <v>101</v>
      </c>
      <c r="G6" s="78">
        <v>5.33</v>
      </c>
      <c r="H6" s="78" t="s">
        <v>102</v>
      </c>
      <c r="I6" s="78"/>
      <c r="J6" s="79">
        <f t="shared" si="0"/>
        <v>250</v>
      </c>
      <c r="K6" s="45">
        <f t="shared" si="4"/>
        <v>1332.5</v>
      </c>
      <c r="L6" s="33">
        <f>VLOOKUP(E6,'Raumgruppen - Leistungen'!$A$3:$D$8,4)*$M6</f>
        <v>0</v>
      </c>
      <c r="M6" s="83">
        <v>1</v>
      </c>
      <c r="N6" s="45" t="e">
        <f t="shared" si="5"/>
        <v>#DIV/0!</v>
      </c>
      <c r="O6" s="46" t="e">
        <f t="shared" si="1"/>
        <v>#DIV/0!</v>
      </c>
      <c r="P6" s="47" t="e">
        <f>N6*Stundenverrechnungssatz!$C$42</f>
        <v>#DIV/0!</v>
      </c>
      <c r="Q6" s="39" t="e">
        <f t="shared" si="2"/>
        <v>#DIV/0!</v>
      </c>
      <c r="R6" s="39" t="e">
        <f t="shared" si="3"/>
        <v>#DIV/0!</v>
      </c>
    </row>
    <row r="7" spans="1:18" ht="24.95" customHeight="1" x14ac:dyDescent="0.2">
      <c r="A7" s="78" t="s">
        <v>97</v>
      </c>
      <c r="B7" s="78" t="s">
        <v>98</v>
      </c>
      <c r="C7" s="78" t="s">
        <v>107</v>
      </c>
      <c r="D7" s="78" t="s">
        <v>108</v>
      </c>
      <c r="E7" s="78" t="s">
        <v>94</v>
      </c>
      <c r="F7" s="80" t="s">
        <v>109</v>
      </c>
      <c r="G7" s="78">
        <v>16.03</v>
      </c>
      <c r="H7" s="78" t="s">
        <v>102</v>
      </c>
      <c r="I7" s="78"/>
      <c r="J7" s="79">
        <f t="shared" si="0"/>
        <v>250</v>
      </c>
      <c r="K7" s="45">
        <f t="shared" si="4"/>
        <v>4007.5000000000005</v>
      </c>
      <c r="L7" s="33">
        <f>VLOOKUP(E7,'Raumgruppen - Leistungen'!$A$3:$D$8,4)*$M7</f>
        <v>0</v>
      </c>
      <c r="M7" s="83">
        <v>1</v>
      </c>
      <c r="N7" s="45" t="e">
        <f t="shared" si="5"/>
        <v>#DIV/0!</v>
      </c>
      <c r="O7" s="46" t="e">
        <f t="shared" si="1"/>
        <v>#DIV/0!</v>
      </c>
      <c r="P7" s="47" t="e">
        <f>N7*Stundenverrechnungssatz!$C$42</f>
        <v>#DIV/0!</v>
      </c>
      <c r="Q7" s="39" t="e">
        <f t="shared" si="2"/>
        <v>#DIV/0!</v>
      </c>
      <c r="R7" s="39" t="e">
        <f t="shared" si="3"/>
        <v>#DIV/0!</v>
      </c>
    </row>
    <row r="8" spans="1:18" ht="24.95" customHeight="1" x14ac:dyDescent="0.2">
      <c r="A8" s="78" t="s">
        <v>97</v>
      </c>
      <c r="B8" s="78" t="s">
        <v>98</v>
      </c>
      <c r="C8" s="78" t="s">
        <v>110</v>
      </c>
      <c r="D8" s="78" t="s">
        <v>111</v>
      </c>
      <c r="E8" s="78" t="s">
        <v>94</v>
      </c>
      <c r="F8" s="78" t="s">
        <v>101</v>
      </c>
      <c r="G8" s="78">
        <v>9.1300000000000008</v>
      </c>
      <c r="H8" s="78" t="s">
        <v>102</v>
      </c>
      <c r="I8" s="78"/>
      <c r="J8" s="79">
        <f t="shared" si="0"/>
        <v>250</v>
      </c>
      <c r="K8" s="45">
        <f t="shared" si="4"/>
        <v>2282.5</v>
      </c>
      <c r="L8" s="33">
        <f>VLOOKUP(E8,'Raumgruppen - Leistungen'!$A$3:$D$8,4)*$M8</f>
        <v>0</v>
      </c>
      <c r="M8" s="83">
        <v>1</v>
      </c>
      <c r="N8" s="45" t="e">
        <f t="shared" si="5"/>
        <v>#DIV/0!</v>
      </c>
      <c r="O8" s="46" t="e">
        <f t="shared" si="1"/>
        <v>#DIV/0!</v>
      </c>
      <c r="P8" s="47" t="e">
        <f>N8*Stundenverrechnungssatz!$C$42</f>
        <v>#DIV/0!</v>
      </c>
      <c r="Q8" s="39" t="e">
        <f t="shared" si="2"/>
        <v>#DIV/0!</v>
      </c>
      <c r="R8" s="39" t="e">
        <f t="shared" si="3"/>
        <v>#DIV/0!</v>
      </c>
    </row>
    <row r="9" spans="1:18" ht="24.95" customHeight="1" x14ac:dyDescent="0.2">
      <c r="A9" s="78" t="s">
        <v>97</v>
      </c>
      <c r="B9" s="78" t="s">
        <v>98</v>
      </c>
      <c r="C9" s="78" t="s">
        <v>112</v>
      </c>
      <c r="D9" s="78" t="s">
        <v>113</v>
      </c>
      <c r="E9" s="78" t="s">
        <v>92</v>
      </c>
      <c r="F9" s="78" t="s">
        <v>101</v>
      </c>
      <c r="G9" s="78">
        <v>17.34</v>
      </c>
      <c r="H9" s="78" t="s">
        <v>102</v>
      </c>
      <c r="I9" s="78"/>
      <c r="J9" s="79">
        <f t="shared" si="0"/>
        <v>250</v>
      </c>
      <c r="K9" s="45">
        <f t="shared" si="4"/>
        <v>4335</v>
      </c>
      <c r="L9" s="33">
        <f>VLOOKUP(E9,'Raumgruppen - Leistungen'!$A$3:$D$8,4)*$M9</f>
        <v>0</v>
      </c>
      <c r="M9" s="83">
        <v>1</v>
      </c>
      <c r="N9" s="45" t="e">
        <f t="shared" si="5"/>
        <v>#DIV/0!</v>
      </c>
      <c r="O9" s="46" t="e">
        <f t="shared" si="1"/>
        <v>#DIV/0!</v>
      </c>
      <c r="P9" s="47" t="e">
        <f>N9*Stundenverrechnungssatz!$C$42</f>
        <v>#DIV/0!</v>
      </c>
      <c r="Q9" s="39" t="e">
        <f t="shared" si="2"/>
        <v>#DIV/0!</v>
      </c>
      <c r="R9" s="39" t="e">
        <f t="shared" si="3"/>
        <v>#DIV/0!</v>
      </c>
    </row>
    <row r="10" spans="1:18" ht="24.95" customHeight="1" x14ac:dyDescent="0.2">
      <c r="A10" s="78" t="s">
        <v>97</v>
      </c>
      <c r="B10" s="78" t="s">
        <v>98</v>
      </c>
      <c r="C10" s="78" t="s">
        <v>114</v>
      </c>
      <c r="D10" s="78" t="s">
        <v>115</v>
      </c>
      <c r="E10" s="78" t="s">
        <v>90</v>
      </c>
      <c r="F10" s="80" t="s">
        <v>109</v>
      </c>
      <c r="G10" s="78">
        <v>37.53</v>
      </c>
      <c r="H10" s="78" t="s">
        <v>102</v>
      </c>
      <c r="I10" s="78"/>
      <c r="J10" s="79">
        <f t="shared" si="0"/>
        <v>250</v>
      </c>
      <c r="K10" s="45">
        <f t="shared" si="4"/>
        <v>9382.5</v>
      </c>
      <c r="L10" s="33">
        <f>VLOOKUP(E10,'Raumgruppen - Leistungen'!$A$3:$D$8,4)*$M10</f>
        <v>0</v>
      </c>
      <c r="M10" s="83">
        <v>1</v>
      </c>
      <c r="N10" s="45" t="e">
        <f t="shared" si="5"/>
        <v>#DIV/0!</v>
      </c>
      <c r="O10" s="46" t="e">
        <f t="shared" si="1"/>
        <v>#DIV/0!</v>
      </c>
      <c r="P10" s="47" t="e">
        <f>N10*Stundenverrechnungssatz!$C$42</f>
        <v>#DIV/0!</v>
      </c>
      <c r="Q10" s="39" t="e">
        <f t="shared" si="2"/>
        <v>#DIV/0!</v>
      </c>
      <c r="R10" s="39" t="e">
        <f t="shared" si="3"/>
        <v>#DIV/0!</v>
      </c>
    </row>
    <row r="11" spans="1:18" ht="24.95" customHeight="1" x14ac:dyDescent="0.2">
      <c r="A11" s="78" t="s">
        <v>97</v>
      </c>
      <c r="B11" s="78" t="s">
        <v>98</v>
      </c>
      <c r="C11" s="78" t="s">
        <v>116</v>
      </c>
      <c r="D11" s="78" t="s">
        <v>117</v>
      </c>
      <c r="E11" s="78" t="s">
        <v>75</v>
      </c>
      <c r="F11" s="80" t="s">
        <v>109</v>
      </c>
      <c r="G11" s="78">
        <v>8.6</v>
      </c>
      <c r="H11" s="78" t="s">
        <v>118</v>
      </c>
      <c r="I11" s="78"/>
      <c r="J11" s="79">
        <f t="shared" si="0"/>
        <v>100</v>
      </c>
      <c r="K11" s="45">
        <f t="shared" si="4"/>
        <v>860</v>
      </c>
      <c r="L11" s="33">
        <f>VLOOKUP(E11,'Raumgruppen - Leistungen'!$A$3:$D$8,4)*$M11</f>
        <v>0</v>
      </c>
      <c r="M11" s="83">
        <v>1</v>
      </c>
      <c r="N11" s="45" t="e">
        <f t="shared" si="5"/>
        <v>#DIV/0!</v>
      </c>
      <c r="O11" s="46" t="e">
        <f t="shared" si="1"/>
        <v>#DIV/0!</v>
      </c>
      <c r="P11" s="47" t="e">
        <f>N11*Stundenverrechnungssatz!$C$42</f>
        <v>#DIV/0!</v>
      </c>
      <c r="Q11" s="39" t="e">
        <f t="shared" si="2"/>
        <v>#DIV/0!</v>
      </c>
      <c r="R11" s="39" t="e">
        <f t="shared" si="3"/>
        <v>#DIV/0!</v>
      </c>
    </row>
    <row r="13" spans="1:18" ht="24.95" customHeight="1" x14ac:dyDescent="0.2">
      <c r="F13" s="48"/>
      <c r="G13" s="48">
        <f>SUM(G4:G12)</f>
        <v>103.63</v>
      </c>
      <c r="H13" s="48"/>
      <c r="I13" s="48"/>
      <c r="K13" s="48">
        <f>SUM(K4:K12)</f>
        <v>24617.5</v>
      </c>
      <c r="M13" s="84"/>
      <c r="N13" s="48" t="e">
        <f>SUM(N4:N12)</f>
        <v>#DIV/0!</v>
      </c>
      <c r="O13" s="48" t="e">
        <f>SUM(O4:O12)</f>
        <v>#DIV/0!</v>
      </c>
      <c r="P13" s="37" t="e">
        <f>SUM(P4:P12)</f>
        <v>#DIV/0!</v>
      </c>
      <c r="Q13" s="37" t="e">
        <f>SUM(Q4:Q12)</f>
        <v>#DIV/0!</v>
      </c>
      <c r="R13" s="37" t="e">
        <f>SUM(R4:R12)</f>
        <v>#DIV/0!</v>
      </c>
    </row>
  </sheetData>
  <sheetProtection algorithmName="SHA-512" hashValue="hrvW07yhR2KepE7uvMRincf+1m36KZIXLl7Os7aSok8oKF9g8BaD7k/Xn4gXCBxYmu1sSTcNqZDgGhAIkX3hMw==" saltValue="CZjM7YMQLGZPtwA4RJokG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2.25" customHeight="1" x14ac:dyDescent="0.25">
      <c r="A2" s="88"/>
      <c r="B2" s="89" t="s">
        <v>26</v>
      </c>
      <c r="C2" s="90" t="s">
        <v>88</v>
      </c>
      <c r="D2" s="94" t="s">
        <v>89</v>
      </c>
    </row>
    <row r="3" spans="1:4" x14ac:dyDescent="0.2">
      <c r="A3" s="91" t="s">
        <v>75</v>
      </c>
      <c r="B3" s="91" t="s">
        <v>76</v>
      </c>
      <c r="C3" s="92">
        <v>2</v>
      </c>
      <c r="D3" s="95"/>
    </row>
    <row r="4" spans="1:4" x14ac:dyDescent="0.2">
      <c r="A4" s="91" t="s">
        <v>85</v>
      </c>
      <c r="B4" s="91" t="s">
        <v>86</v>
      </c>
      <c r="C4" s="92">
        <v>5</v>
      </c>
      <c r="D4" s="95"/>
    </row>
    <row r="5" spans="1:4" x14ac:dyDescent="0.2">
      <c r="A5" s="91" t="s">
        <v>77</v>
      </c>
      <c r="B5" s="91" t="s">
        <v>78</v>
      </c>
      <c r="C5" s="92">
        <v>5</v>
      </c>
      <c r="D5" s="95"/>
    </row>
    <row r="6" spans="1:4" x14ac:dyDescent="0.2">
      <c r="A6" s="91" t="s">
        <v>90</v>
      </c>
      <c r="B6" s="91" t="s">
        <v>91</v>
      </c>
      <c r="C6" s="92">
        <v>5</v>
      </c>
      <c r="D6" s="95"/>
    </row>
    <row r="7" spans="1:4" x14ac:dyDescent="0.2">
      <c r="A7" s="91" t="s">
        <v>92</v>
      </c>
      <c r="B7" s="91" t="s">
        <v>93</v>
      </c>
      <c r="C7" s="92">
        <v>5</v>
      </c>
      <c r="D7" s="95"/>
    </row>
    <row r="8" spans="1:4" x14ac:dyDescent="0.2">
      <c r="A8" s="91" t="s">
        <v>94</v>
      </c>
      <c r="B8" s="91" t="s">
        <v>95</v>
      </c>
      <c r="C8" s="92">
        <v>5</v>
      </c>
      <c r="D8" s="95"/>
    </row>
  </sheetData>
  <sheetProtection algorithmName="SHA-512" hashValue="7MmBjwPU7GlvGS78KC5eu560tMbcKe2VN7WoOYExs6LfJKCUbuOejNYPi/6j2fMmgTFUs/P+k7uqW0xd8x1Knw==" saltValue="Ak5dOjoqAg0gDAhc/1Tu7Q=="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2" workbookViewId="0">
      <selection activeCell="A46" sqref="A46:C46"/>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row r="46" spans="1:3" x14ac:dyDescent="0.2">
      <c r="A46" s="102"/>
      <c r="B46" s="102"/>
      <c r="C46" s="102"/>
    </row>
  </sheetData>
  <sheetProtection algorithmName="SHA-512" hashValue="mLTeiOgKzb70jB9PTRHghF6bBfCDehEMwQCraBj70ML+YwSNeZsVFzbR0sjCBMawtfPsCvkyNxIxa3fFu3a+7g==" saltValue="XZrB7jpBurfZ/0XLcqrrGQ=="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2024-07-19T05:43:19Z</dcterms:modified>
</cp:coreProperties>
</file>