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tyrum\"/>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Raumbuch!$A$1:$T$40</definedName>
    <definedName name="_xlnm._FilterDatabase" localSheetId="3" hidden="1">'Raumgruppen - Leistungen'!$A$1:$D$10</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29" i="3"/>
  <c r="L30" i="3"/>
  <c r="L4" i="3"/>
  <c r="G32" i="3" l="1"/>
  <c r="N4" i="3" l="1"/>
  <c r="O4" i="3" s="1"/>
  <c r="N10" i="3"/>
  <c r="O10" i="3" s="1"/>
  <c r="N12" i="3"/>
  <c r="N13" i="3"/>
  <c r="O13" i="3" s="1"/>
  <c r="N14" i="3"/>
  <c r="N15" i="3"/>
  <c r="O15" i="3" s="1"/>
  <c r="N16" i="3"/>
  <c r="O16" i="3" s="1"/>
  <c r="N18" i="3"/>
  <c r="O18" i="3" s="1"/>
  <c r="N20" i="3"/>
  <c r="N22" i="3"/>
  <c r="N25" i="3"/>
  <c r="N26" i="3"/>
  <c r="O26" i="3" s="1"/>
  <c r="N27" i="3"/>
  <c r="N29" i="3"/>
  <c r="O29" i="3" s="1"/>
  <c r="N30" i="3"/>
  <c r="O30" i="3" s="1"/>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C11" i="5" l="1"/>
  <c r="N23" i="3"/>
  <c r="O23" i="3" s="1"/>
  <c r="N21" i="3"/>
  <c r="O21" i="3" s="1"/>
  <c r="N19" i="3"/>
  <c r="O19" i="3" s="1"/>
  <c r="N17" i="3"/>
  <c r="O17" i="3" s="1"/>
  <c r="N11" i="3"/>
  <c r="O11" i="3" s="1"/>
  <c r="N9" i="3"/>
  <c r="O9" i="3" s="1"/>
  <c r="N7" i="3"/>
  <c r="O7" i="3" s="1"/>
  <c r="N5" i="3"/>
  <c r="N28" i="3"/>
  <c r="O28" i="3" s="1"/>
  <c r="N24" i="3"/>
  <c r="O24" i="3" s="1"/>
  <c r="N8" i="3"/>
  <c r="O8" i="3" s="1"/>
  <c r="N6" i="3"/>
  <c r="O6" i="3" s="1"/>
  <c r="O14" i="3"/>
  <c r="C22" i="5"/>
  <c r="C39" i="5"/>
  <c r="C27" i="5"/>
  <c r="C29" i="5" s="1"/>
  <c r="K32" i="3"/>
  <c r="O25" i="3"/>
  <c r="O12" i="3"/>
  <c r="O27" i="3"/>
  <c r="O22" i="3"/>
  <c r="O20" i="3"/>
  <c r="C40" i="5" l="1"/>
  <c r="C42" i="5" s="1"/>
  <c r="O5" i="3"/>
  <c r="O32" i="3" s="1"/>
  <c r="N32" i="3"/>
  <c r="P23" i="3"/>
  <c r="Q23" i="3" s="1"/>
  <c r="R23" i="3" s="1"/>
  <c r="P5" i="3"/>
  <c r="Q5" i="3" s="1"/>
  <c r="R5" i="3" s="1"/>
  <c r="P11" i="3"/>
  <c r="Q11" i="3" s="1"/>
  <c r="R11" i="3" s="1"/>
  <c r="P10" i="3"/>
  <c r="Q10" i="3" s="1"/>
  <c r="R10" i="3" s="1"/>
  <c r="P30" i="3"/>
  <c r="Q30" i="3" s="1"/>
  <c r="R30" i="3" s="1"/>
  <c r="P17" i="3"/>
  <c r="Q17" i="3" s="1"/>
  <c r="R17" i="3" s="1"/>
  <c r="P24" i="3"/>
  <c r="Q24" i="3" s="1"/>
  <c r="R24" i="3" s="1"/>
  <c r="P9" i="3"/>
  <c r="Q9" i="3" s="1"/>
  <c r="R9" i="3" s="1"/>
  <c r="P7" i="3"/>
  <c r="Q7" i="3" s="1"/>
  <c r="R7" i="3" s="1"/>
  <c r="P19" i="3"/>
  <c r="Q19" i="3" s="1"/>
  <c r="R19" i="3" s="1"/>
  <c r="P28" i="3"/>
  <c r="Q28" i="3" s="1"/>
  <c r="R28" i="3" s="1"/>
  <c r="P29" i="3"/>
  <c r="Q29" i="3" s="1"/>
  <c r="R29" i="3" s="1"/>
  <c r="P4" i="3"/>
  <c r="P6" i="3"/>
  <c r="Q6" i="3" s="1"/>
  <c r="R6" i="3" s="1"/>
  <c r="P26" i="3"/>
  <c r="Q26" i="3" s="1"/>
  <c r="R26" i="3" s="1"/>
  <c r="P15" i="3"/>
  <c r="Q15" i="3" s="1"/>
  <c r="R15" i="3" s="1"/>
  <c r="P21" i="3"/>
  <c r="Q21" i="3" s="1"/>
  <c r="R21" i="3" s="1"/>
  <c r="P8" i="3"/>
  <c r="Q8" i="3" s="1"/>
  <c r="R8" i="3" s="1"/>
  <c r="P13" i="3"/>
  <c r="Q13" i="3" s="1"/>
  <c r="R13" i="3" s="1"/>
  <c r="P18" i="3"/>
  <c r="Q18" i="3" s="1"/>
  <c r="R18" i="3" s="1"/>
  <c r="P22" i="3"/>
  <c r="Q22" i="3" s="1"/>
  <c r="R22" i="3" s="1"/>
  <c r="P20" i="3"/>
  <c r="Q20" i="3" s="1"/>
  <c r="R20" i="3" s="1"/>
  <c r="P14" i="3"/>
  <c r="Q14" i="3" s="1"/>
  <c r="R14" i="3" s="1"/>
  <c r="P27" i="3"/>
  <c r="Q27" i="3" s="1"/>
  <c r="R27" i="3" s="1"/>
  <c r="P16" i="3"/>
  <c r="Q16" i="3" s="1"/>
  <c r="R16" i="3" s="1"/>
  <c r="P25" i="3"/>
  <c r="Q25" i="3" s="1"/>
  <c r="R25" i="3" s="1"/>
  <c r="P12" i="3"/>
  <c r="Q12" i="3" s="1"/>
  <c r="R12" i="3" s="1"/>
  <c r="Q4" i="3" l="1"/>
  <c r="P32" i="3"/>
  <c r="R4" i="3" l="1"/>
  <c r="R32" i="3" s="1"/>
  <c r="C12" i="2" s="1"/>
  <c r="C16" i="2" s="1"/>
  <c r="Q32" i="3"/>
</calcChain>
</file>

<file path=xl/sharedStrings.xml><?xml version="1.0" encoding="utf-8"?>
<sst xmlns="http://schemas.openxmlformats.org/spreadsheetml/2006/main" count="295" uniqueCount="141">
  <si>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</si>
  <si>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</si>
  <si>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</si>
  <si>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</si>
  <si>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</si>
  <si>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</si>
  <si>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</si>
  <si>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</si>
  <si>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</si>
  <si>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</si>
  <si>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</si>
  <si>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</si>
  <si>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</si>
  <si>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</si>
  <si>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</si>
  <si>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</si>
  <si>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</si>
  <si>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</si>
  <si>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</si>
  <si>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</si>
  <si>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</si>
  <si>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</si>
  <si>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</si>
  <si>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</si>
  <si>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</si>
  <si>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</si>
  <si>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</si>
  <si>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</si>
  <si>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</si>
  <si>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</si>
  <si>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</si>
  <si>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</si>
  <si>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</si>
  <si>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</si>
  <si>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</si>
  <si>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</si>
  <si>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</si>
  <si>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</si>
  <si>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</si>
  <si>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</si>
  <si>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</si>
  <si>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</si>
  <si>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</si>
  <si>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</si>
  <si>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</si>
  <si>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</si>
  <si>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</si>
  <si>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</si>
  <si>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</si>
  <si>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</si>
  <si>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</si>
  <si>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</si>
  <si>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</si>
  <si>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</si>
  <si>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</si>
  <si>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</si>
  <si>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</si>
  <si>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</si>
  <si>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</si>
  <si>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</si>
  <si>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</si>
  <si>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</si>
  <si>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</si>
  <si>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</si>
  <si>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</si>
  <si>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</si>
  <si>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</si>
  <si>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</si>
  <si>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</si>
  <si>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</si>
  <si>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</si>
  <si>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</si>
  <si>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</si>
  <si>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</si>
  <si>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</si>
  <si>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</si>
  <si>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</si>
  <si>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</si>
  <si>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</si>
  <si>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</si>
  <si>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</si>
  <si>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</si>
  <si>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</si>
  <si>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</si>
  <si>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C05</t>
  </si>
  <si>
    <t>Verwaltungs- und Büroräume - TE, Jugendheime</t>
  </si>
  <si>
    <t>E05</t>
  </si>
  <si>
    <t>Treppen täglich - TE, Jugendheime</t>
  </si>
  <si>
    <t>G05</t>
  </si>
  <si>
    <t>Verkehrsfl. Flure, Eingangsb. Täglich - TE, Jugendheime</t>
  </si>
  <si>
    <t>H05</t>
  </si>
  <si>
    <t>Verkehrsfl. Flure, Intervall - TE, Jugendheime</t>
  </si>
  <si>
    <t>I05</t>
  </si>
  <si>
    <t>Sanitärräume - TE, Jugendheime</t>
  </si>
  <si>
    <t>J05</t>
  </si>
  <si>
    <t>Aulen - TE, Jugendheime</t>
  </si>
  <si>
    <t>N05</t>
  </si>
  <si>
    <t>O05</t>
  </si>
  <si>
    <t>Gruppenräume - TE, Jugendheime</t>
  </si>
  <si>
    <t>Fläche</t>
  </si>
  <si>
    <t>JgH Marktplatz HG 286</t>
  </si>
  <si>
    <t>286_00 Erdgeschoss</t>
  </si>
  <si>
    <t>x01</t>
  </si>
  <si>
    <t>Flur</t>
  </si>
  <si>
    <t>Stein</t>
  </si>
  <si>
    <t>5</t>
  </si>
  <si>
    <t>x03</t>
  </si>
  <si>
    <t>Gemeinschaftsraum</t>
  </si>
  <si>
    <t>x04</t>
  </si>
  <si>
    <t>x06</t>
  </si>
  <si>
    <t>Tonstudio</t>
  </si>
  <si>
    <t>elastomerer Belag</t>
  </si>
  <si>
    <t>2,5</t>
  </si>
  <si>
    <t>x07</t>
  </si>
  <si>
    <t>Aula</t>
  </si>
  <si>
    <t>Parkett</t>
  </si>
  <si>
    <t>x10</t>
  </si>
  <si>
    <t>Treppe</t>
  </si>
  <si>
    <t>286_01 Obergeschoss</t>
  </si>
  <si>
    <t>x02</t>
  </si>
  <si>
    <t>x05</t>
  </si>
  <si>
    <t>Büro</t>
  </si>
  <si>
    <t>Teppich</t>
  </si>
  <si>
    <t>2</t>
  </si>
  <si>
    <t>x09</t>
  </si>
  <si>
    <t>x12</t>
  </si>
  <si>
    <t>Küche</t>
  </si>
  <si>
    <t>Fliesen</t>
  </si>
  <si>
    <t>x13</t>
  </si>
  <si>
    <t>Gummi</t>
  </si>
  <si>
    <t>x14</t>
  </si>
  <si>
    <t>Sanitär</t>
  </si>
  <si>
    <t>x15</t>
  </si>
  <si>
    <t>x16</t>
  </si>
  <si>
    <t>286_-1 Kellergeschoss</t>
  </si>
  <si>
    <t>Beton</t>
  </si>
  <si>
    <t>x08</t>
  </si>
  <si>
    <t>x11</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</si>
  <si>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</si>
  <si>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</si>
  <si>
    <t>Teeküche - TE, Jugendheime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</si>
</sst>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29">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0" fontId="5" fillId="0" borderId="19" xfId="0" applyFon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138</v>
      </c>
    </row>
    <row r="8" spans="1:2" x14ac:dyDescent="0.2">
      <c r="A8" s="54"/>
    </row>
    <row r="9" spans="1:2" ht="146.25" x14ac:dyDescent="0.2">
      <c r="A9" s="54" t="s">
        <v>139</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sheetProtection algorithmName="SHA-512" hashValue="GsZF68/OpcL978qX3FJkGW/9W0k4BL8NqyL4rItcGxa2pY82ezU0zlgTI40OeWjkd9MWXK3C22bp9cbyHHZ8uA==" saltValue="dk0ACCC3C4NY14xbeWWvfQ=="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3" workbookViewId="0">
      <selection activeCell="A28" sqref="A28:XFD30"/>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5" t="s">
        <v>2</v>
      </c>
      <c r="B1" s="105"/>
      <c r="C1" s="105"/>
      <c r="D1" s="57"/>
      <c r="E1" s="105" t="s">
        <v>3</v>
      </c>
      <c r="F1" s="105"/>
      <c r="G1" s="58"/>
      <c r="H1" s="57"/>
      <c r="I1" s="57"/>
      <c r="J1" s="57"/>
      <c r="K1" s="57"/>
    </row>
    <row r="2" spans="1:11" x14ac:dyDescent="0.2">
      <c r="A2" s="59"/>
      <c r="B2" s="106" t="s">
        <v>4</v>
      </c>
      <c r="C2" s="108"/>
      <c r="D2" s="57"/>
      <c r="E2" s="59"/>
      <c r="F2" s="60" t="s">
        <v>5</v>
      </c>
      <c r="G2" s="103"/>
      <c r="H2" s="103"/>
      <c r="I2" s="103"/>
      <c r="J2" s="103"/>
      <c r="K2" s="104"/>
    </row>
    <row r="3" spans="1:11" x14ac:dyDescent="0.2">
      <c r="A3" s="59"/>
      <c r="B3" s="107"/>
      <c r="C3" s="109"/>
      <c r="D3" s="57"/>
      <c r="E3" s="59"/>
      <c r="F3" s="61" t="s">
        <v>6</v>
      </c>
      <c r="G3" s="96"/>
      <c r="H3" s="96"/>
      <c r="I3" s="96"/>
      <c r="J3" s="96"/>
      <c r="K3" s="97"/>
    </row>
    <row r="4" spans="1:11" x14ac:dyDescent="0.2">
      <c r="A4" s="59"/>
      <c r="B4" s="61" t="s">
        <v>7</v>
      </c>
      <c r="C4" s="3"/>
      <c r="D4" s="57"/>
      <c r="E4" s="59"/>
      <c r="F4" s="61" t="s">
        <v>8</v>
      </c>
      <c r="G4" s="96"/>
      <c r="H4" s="96"/>
      <c r="I4" s="96"/>
      <c r="J4" s="96"/>
      <c r="K4" s="97"/>
    </row>
    <row r="5" spans="1:11" x14ac:dyDescent="0.2">
      <c r="A5" s="59"/>
      <c r="B5" s="61" t="s">
        <v>9</v>
      </c>
      <c r="C5" s="4"/>
      <c r="D5" s="57"/>
      <c r="E5" s="59"/>
      <c r="F5" s="61" t="s">
        <v>10</v>
      </c>
      <c r="G5" s="96"/>
      <c r="H5" s="96"/>
      <c r="I5" s="96"/>
      <c r="J5" s="96"/>
      <c r="K5" s="97"/>
    </row>
    <row r="6" spans="1:11" x14ac:dyDescent="0.2">
      <c r="A6" s="59"/>
      <c r="B6" s="61" t="s">
        <v>11</v>
      </c>
      <c r="C6" s="3"/>
      <c r="D6" s="57"/>
      <c r="E6" s="59"/>
      <c r="F6" s="61" t="s">
        <v>12</v>
      </c>
      <c r="G6" s="96"/>
      <c r="H6" s="96"/>
      <c r="I6" s="96"/>
      <c r="J6" s="96"/>
      <c r="K6" s="97"/>
    </row>
    <row r="7" spans="1:11" ht="13.5" thickBot="1" x14ac:dyDescent="0.25">
      <c r="A7" s="59"/>
      <c r="B7" s="61" t="s">
        <v>10</v>
      </c>
      <c r="C7" s="3"/>
      <c r="D7" s="57"/>
      <c r="E7" s="59"/>
      <c r="F7" s="62" t="s">
        <v>13</v>
      </c>
      <c r="G7" s="98"/>
      <c r="H7" s="99"/>
      <c r="I7" s="99"/>
      <c r="J7" s="99"/>
      <c r="K7" s="100"/>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1" t="s">
        <v>81</v>
      </c>
      <c r="B11" s="101"/>
      <c r="C11" s="101"/>
      <c r="D11" s="64"/>
      <c r="E11" s="64"/>
      <c r="F11" s="102"/>
      <c r="G11" s="102"/>
      <c r="H11" s="102"/>
      <c r="I11" s="65"/>
      <c r="J11" s="66"/>
      <c r="K11" s="65"/>
    </row>
    <row r="12" spans="1:11" s="7" customFormat="1" ht="30" customHeight="1" thickBot="1" x14ac:dyDescent="0.25">
      <c r="A12" s="67"/>
      <c r="B12" s="68"/>
      <c r="C12" s="69" t="e">
        <f>SUM(Raumbuch!R32)</f>
        <v>#DIV/0!</v>
      </c>
      <c r="D12" s="67"/>
      <c r="E12" s="67"/>
      <c r="F12" s="102"/>
      <c r="G12" s="102"/>
      <c r="H12" s="102"/>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1" t="s">
        <v>14</v>
      </c>
      <c r="B15" s="101"/>
      <c r="C15" s="101"/>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1" t="s">
        <v>15</v>
      </c>
      <c r="B18" s="101"/>
      <c r="C18" s="101"/>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1" t="s">
        <v>17</v>
      </c>
      <c r="B21" s="101"/>
      <c r="C21" s="101"/>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1" t="s">
        <v>18</v>
      </c>
      <c r="B24" s="101"/>
      <c r="C24" s="101"/>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NuZfTQHL5pq/td0L/3sQeaJDY6mbiSfbZtlBl/eHAvT3v+lJcjm39+/8Fy93avYTISucmpnoQy6R+aUyPmXcRA==" saltValue="ZbDOyGtsG6sZluV4WN5JeA=="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zoomScale="90" zoomScaleNormal="90" workbookViewId="0">
      <pane ySplit="3" topLeftCell="A4" activePane="bottomLeft" state="frozen"/>
      <selection pane="bottomLeft" activeCell="L4" sqref="L4"/>
    </sheetView>
  </sheetViews>
  <sheetFormatPr baseColWidth="10" defaultColWidth="11.5703125" defaultRowHeight="24.95" customHeight="1" x14ac:dyDescent="0.2"/>
  <cols>
    <col min="1" max="1" width="30.5703125" style="34" bestFit="1" customWidth="1"/>
    <col min="2" max="2" width="27.140625" style="34" customWidth="1"/>
    <col min="3" max="3" width="18.5703125" style="34" customWidth="1"/>
    <col min="4" max="4" width="33.28515625" style="34" bestFit="1" customWidth="1"/>
    <col min="5" max="5" width="10.85546875" style="34" customWidth="1"/>
    <col min="6" max="6" width="17.28515625" style="34" bestFit="1" customWidth="1"/>
    <col min="7" max="7" width="15.5703125" style="35" customWidth="1"/>
    <col min="8" max="8" width="14" style="34" customWidth="1"/>
    <col min="9" max="9" width="5.140625" style="34" customWidth="1"/>
    <col min="10" max="10" width="14" style="49" customWidth="1"/>
    <col min="11" max="11" width="20.140625" style="34" customWidth="1"/>
    <col min="12" max="12" width="13.140625" style="34" customWidth="1"/>
    <col min="13" max="13" width="12.28515625" style="80"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232</v>
      </c>
    </row>
    <row r="2" spans="1:18" ht="24.95" customHeight="1" thickBot="1" x14ac:dyDescent="0.25"/>
    <row r="3" spans="1:18" s="38" customFormat="1" ht="49.5" customHeight="1" x14ac:dyDescent="0.2">
      <c r="A3" s="40" t="s">
        <v>71</v>
      </c>
      <c r="B3" s="40" t="s">
        <v>19</v>
      </c>
      <c r="C3" s="40" t="s">
        <v>20</v>
      </c>
      <c r="D3" s="40" t="s">
        <v>21</v>
      </c>
      <c r="E3" s="40" t="s">
        <v>22</v>
      </c>
      <c r="F3" s="40" t="s">
        <v>23</v>
      </c>
      <c r="G3" s="48" t="s">
        <v>99</v>
      </c>
      <c r="H3" s="40" t="s">
        <v>76</v>
      </c>
      <c r="I3" s="40"/>
      <c r="J3" s="50" t="s">
        <v>77</v>
      </c>
      <c r="K3" s="40" t="s">
        <v>72</v>
      </c>
      <c r="L3" s="40" t="s">
        <v>24</v>
      </c>
      <c r="M3" s="81" t="s">
        <v>69</v>
      </c>
      <c r="N3" s="40" t="s">
        <v>75</v>
      </c>
      <c r="O3" s="41" t="s">
        <v>78</v>
      </c>
      <c r="P3" s="42" t="s">
        <v>25</v>
      </c>
      <c r="Q3" s="43" t="s">
        <v>73</v>
      </c>
      <c r="R3" s="43" t="s">
        <v>79</v>
      </c>
    </row>
    <row r="4" spans="1:18" ht="24.95" customHeight="1" x14ac:dyDescent="0.2">
      <c r="A4" s="77" t="s">
        <v>100</v>
      </c>
      <c r="B4" s="77" t="s">
        <v>101</v>
      </c>
      <c r="C4" s="77" t="s">
        <v>102</v>
      </c>
      <c r="D4" s="77" t="s">
        <v>103</v>
      </c>
      <c r="E4" s="77" t="s">
        <v>88</v>
      </c>
      <c r="F4" s="77" t="s">
        <v>104</v>
      </c>
      <c r="G4" s="77">
        <v>22.84</v>
      </c>
      <c r="H4" s="77" t="s">
        <v>105</v>
      </c>
      <c r="I4" s="77"/>
      <c r="J4" s="78">
        <f t="shared" ref="J4:J30" si="0">H4*$E$1/5</f>
        <v>232</v>
      </c>
      <c r="K4" s="44">
        <f>G4*J4</f>
        <v>5298.88</v>
      </c>
      <c r="L4" s="33">
        <f>VLOOKUP(E4,'Raumgruppen - Leistungen'!$A$3:$D$10,4)*$M4</f>
        <v>0</v>
      </c>
      <c r="M4" s="82">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7" t="s">
        <v>100</v>
      </c>
      <c r="B5" s="77" t="s">
        <v>101</v>
      </c>
      <c r="C5" s="77" t="s">
        <v>106</v>
      </c>
      <c r="D5" s="77" t="s">
        <v>107</v>
      </c>
      <c r="E5" s="77" t="s">
        <v>97</v>
      </c>
      <c r="F5" s="77" t="s">
        <v>104</v>
      </c>
      <c r="G5" s="77">
        <v>71.349999999999994</v>
      </c>
      <c r="H5" s="77" t="s">
        <v>105</v>
      </c>
      <c r="I5" s="77"/>
      <c r="J5" s="78">
        <f t="shared" si="0"/>
        <v>232</v>
      </c>
      <c r="K5" s="44">
        <f t="shared" ref="K5:K30" si="4">G5*J5</f>
        <v>16553.199999999997</v>
      </c>
      <c r="L5" s="33">
        <f>VLOOKUP(E5,'Raumgruppen - Leistungen'!$A$3:$D$10,4)*$M5</f>
        <v>0</v>
      </c>
      <c r="M5" s="82">
        <v>1</v>
      </c>
      <c r="N5" s="44" t="e">
        <f t="shared" ref="N5:N30" si="5">G5/L5</f>
        <v>#DIV/0!</v>
      </c>
      <c r="O5" s="45" t="e">
        <f t="shared" si="1"/>
        <v>#DIV/0!</v>
      </c>
      <c r="P5" s="46" t="e">
        <f>N5*Stundenverrechnungssatz!$C$42</f>
        <v>#DIV/0!</v>
      </c>
      <c r="Q5" s="39" t="e">
        <f t="shared" si="2"/>
        <v>#DIV/0!</v>
      </c>
      <c r="R5" s="39" t="e">
        <f t="shared" si="3"/>
        <v>#DIV/0!</v>
      </c>
    </row>
    <row r="6" spans="1:18" ht="24.95" customHeight="1" x14ac:dyDescent="0.2">
      <c r="A6" s="77" t="s">
        <v>100</v>
      </c>
      <c r="B6" s="77" t="s">
        <v>101</v>
      </c>
      <c r="C6" s="77" t="s">
        <v>108</v>
      </c>
      <c r="D6" s="77" t="s">
        <v>103</v>
      </c>
      <c r="E6" s="77" t="s">
        <v>88</v>
      </c>
      <c r="F6" s="77" t="s">
        <v>104</v>
      </c>
      <c r="G6" s="77">
        <v>7.1</v>
      </c>
      <c r="H6" s="77" t="s">
        <v>105</v>
      </c>
      <c r="I6" s="77"/>
      <c r="J6" s="78">
        <f t="shared" si="0"/>
        <v>232</v>
      </c>
      <c r="K6" s="44">
        <f t="shared" si="4"/>
        <v>1647.1999999999998</v>
      </c>
      <c r="L6" s="33">
        <f>VLOOKUP(E6,'Raumgruppen - Leistungen'!$A$3:$D$10,4)*$M6</f>
        <v>0</v>
      </c>
      <c r="M6" s="82">
        <v>1</v>
      </c>
      <c r="N6" s="44" t="e">
        <f t="shared" si="5"/>
        <v>#DIV/0!</v>
      </c>
      <c r="O6" s="45" t="e">
        <f t="shared" si="1"/>
        <v>#DIV/0!</v>
      </c>
      <c r="P6" s="46" t="e">
        <f>N6*Stundenverrechnungssatz!$C$42</f>
        <v>#DIV/0!</v>
      </c>
      <c r="Q6" s="39" t="e">
        <f t="shared" si="2"/>
        <v>#DIV/0!</v>
      </c>
      <c r="R6" s="39" t="e">
        <f t="shared" si="3"/>
        <v>#DIV/0!</v>
      </c>
    </row>
    <row r="7" spans="1:18" ht="24.95" customHeight="1" x14ac:dyDescent="0.2">
      <c r="A7" s="77" t="s">
        <v>100</v>
      </c>
      <c r="B7" s="77" t="s">
        <v>101</v>
      </c>
      <c r="C7" s="77" t="s">
        <v>109</v>
      </c>
      <c r="D7" s="77" t="s">
        <v>110</v>
      </c>
      <c r="E7" s="77" t="s">
        <v>94</v>
      </c>
      <c r="F7" s="79" t="s">
        <v>111</v>
      </c>
      <c r="G7" s="77">
        <v>5.01</v>
      </c>
      <c r="H7" s="77" t="s">
        <v>112</v>
      </c>
      <c r="I7" s="77"/>
      <c r="J7" s="78">
        <f t="shared" si="0"/>
        <v>116</v>
      </c>
      <c r="K7" s="44">
        <f t="shared" si="4"/>
        <v>581.16</v>
      </c>
      <c r="L7" s="33">
        <f>VLOOKUP(E7,'Raumgruppen - Leistungen'!$A$3:$D$10,4)*$M7</f>
        <v>0</v>
      </c>
      <c r="M7" s="82">
        <v>1</v>
      </c>
      <c r="N7" s="44" t="e">
        <f t="shared" si="5"/>
        <v>#DIV/0!</v>
      </c>
      <c r="O7" s="45" t="e">
        <f t="shared" si="1"/>
        <v>#DIV/0!</v>
      </c>
      <c r="P7" s="46" t="e">
        <f>N7*Stundenverrechnungssatz!$C$42</f>
        <v>#DIV/0!</v>
      </c>
      <c r="Q7" s="39" t="e">
        <f t="shared" si="2"/>
        <v>#DIV/0!</v>
      </c>
      <c r="R7" s="39" t="e">
        <f t="shared" si="3"/>
        <v>#DIV/0!</v>
      </c>
    </row>
    <row r="8" spans="1:18" ht="24.95" customHeight="1" x14ac:dyDescent="0.2">
      <c r="A8" s="77" t="s">
        <v>100</v>
      </c>
      <c r="B8" s="77" t="s">
        <v>101</v>
      </c>
      <c r="C8" s="77" t="s">
        <v>113</v>
      </c>
      <c r="D8" s="77" t="s">
        <v>114</v>
      </c>
      <c r="E8" s="77" t="s">
        <v>94</v>
      </c>
      <c r="F8" s="77" t="s">
        <v>115</v>
      </c>
      <c r="G8" s="77">
        <v>124.46</v>
      </c>
      <c r="H8" s="77" t="s">
        <v>112</v>
      </c>
      <c r="I8" s="77"/>
      <c r="J8" s="78">
        <f t="shared" si="0"/>
        <v>116</v>
      </c>
      <c r="K8" s="44">
        <f t="shared" si="4"/>
        <v>14437.359999999999</v>
      </c>
      <c r="L8" s="33">
        <f>VLOOKUP(E8,'Raumgruppen - Leistungen'!$A$3:$D$10,4)*$M8</f>
        <v>0</v>
      </c>
      <c r="M8" s="82">
        <v>1</v>
      </c>
      <c r="N8" s="44" t="e">
        <f t="shared" si="5"/>
        <v>#DIV/0!</v>
      </c>
      <c r="O8" s="45" t="e">
        <f t="shared" si="1"/>
        <v>#DIV/0!</v>
      </c>
      <c r="P8" s="46" t="e">
        <f>N8*Stundenverrechnungssatz!$C$42</f>
        <v>#DIV/0!</v>
      </c>
      <c r="Q8" s="39" t="e">
        <f t="shared" si="2"/>
        <v>#DIV/0!</v>
      </c>
      <c r="R8" s="39" t="e">
        <f t="shared" si="3"/>
        <v>#DIV/0!</v>
      </c>
    </row>
    <row r="9" spans="1:18" ht="24.95" customHeight="1" x14ac:dyDescent="0.2">
      <c r="A9" s="77" t="s">
        <v>100</v>
      </c>
      <c r="B9" s="77" t="s">
        <v>101</v>
      </c>
      <c r="C9" s="77" t="s">
        <v>116</v>
      </c>
      <c r="D9" s="77" t="s">
        <v>117</v>
      </c>
      <c r="E9" s="77" t="s">
        <v>86</v>
      </c>
      <c r="F9" s="77" t="s">
        <v>104</v>
      </c>
      <c r="G9" s="77">
        <v>40.619999999999997</v>
      </c>
      <c r="H9" s="77">
        <v>5</v>
      </c>
      <c r="I9" s="77"/>
      <c r="J9" s="78">
        <f t="shared" si="0"/>
        <v>232</v>
      </c>
      <c r="K9" s="44">
        <f t="shared" si="4"/>
        <v>9423.84</v>
      </c>
      <c r="L9" s="33">
        <f>VLOOKUP(E9,'Raumgruppen - Leistungen'!$A$3:$D$10,4)*$M9</f>
        <v>0</v>
      </c>
      <c r="M9" s="82">
        <v>1</v>
      </c>
      <c r="N9" s="44" t="e">
        <f t="shared" si="5"/>
        <v>#DIV/0!</v>
      </c>
      <c r="O9" s="45" t="e">
        <f t="shared" si="1"/>
        <v>#DIV/0!</v>
      </c>
      <c r="P9" s="46" t="e">
        <f>N9*Stundenverrechnungssatz!$C$42</f>
        <v>#DIV/0!</v>
      </c>
      <c r="Q9" s="39" t="e">
        <f t="shared" si="2"/>
        <v>#DIV/0!</v>
      </c>
      <c r="R9" s="39" t="e">
        <f t="shared" si="3"/>
        <v>#DIV/0!</v>
      </c>
    </row>
    <row r="10" spans="1:18" ht="24.95" customHeight="1" x14ac:dyDescent="0.2">
      <c r="A10" s="77" t="s">
        <v>100</v>
      </c>
      <c r="B10" s="77" t="s">
        <v>118</v>
      </c>
      <c r="C10" s="77" t="s">
        <v>102</v>
      </c>
      <c r="D10" s="77" t="s">
        <v>117</v>
      </c>
      <c r="E10" s="77" t="s">
        <v>86</v>
      </c>
      <c r="F10" s="77" t="s">
        <v>104</v>
      </c>
      <c r="G10" s="77">
        <v>35.58</v>
      </c>
      <c r="H10" s="77">
        <v>5</v>
      </c>
      <c r="I10" s="77"/>
      <c r="J10" s="78">
        <f t="shared" si="0"/>
        <v>232</v>
      </c>
      <c r="K10" s="44">
        <f t="shared" si="4"/>
        <v>8254.56</v>
      </c>
      <c r="L10" s="33">
        <f>VLOOKUP(E10,'Raumgruppen - Leistungen'!$A$3:$D$10,4)*$M10</f>
        <v>0</v>
      </c>
      <c r="M10" s="82">
        <v>1</v>
      </c>
      <c r="N10" s="44" t="e">
        <f t="shared" si="5"/>
        <v>#DIV/0!</v>
      </c>
      <c r="O10" s="45" t="e">
        <f t="shared" si="1"/>
        <v>#DIV/0!</v>
      </c>
      <c r="P10" s="46" t="e">
        <f>N10*Stundenverrechnungssatz!$C$42</f>
        <v>#DIV/0!</v>
      </c>
      <c r="Q10" s="39" t="e">
        <f t="shared" si="2"/>
        <v>#DIV/0!</v>
      </c>
      <c r="R10" s="39" t="e">
        <f t="shared" si="3"/>
        <v>#DIV/0!</v>
      </c>
    </row>
    <row r="11" spans="1:18" ht="24.95" customHeight="1" x14ac:dyDescent="0.2">
      <c r="A11" s="77" t="s">
        <v>100</v>
      </c>
      <c r="B11" s="77" t="s">
        <v>118</v>
      </c>
      <c r="C11" s="77" t="s">
        <v>119</v>
      </c>
      <c r="D11" s="77" t="s">
        <v>107</v>
      </c>
      <c r="E11" s="77" t="s">
        <v>97</v>
      </c>
      <c r="F11" s="79" t="s">
        <v>111</v>
      </c>
      <c r="G11" s="77">
        <v>23.49</v>
      </c>
      <c r="H11" s="77" t="s">
        <v>105</v>
      </c>
      <c r="I11" s="77"/>
      <c r="J11" s="78">
        <f t="shared" si="0"/>
        <v>232</v>
      </c>
      <c r="K11" s="44">
        <f t="shared" si="4"/>
        <v>5449.6799999999994</v>
      </c>
      <c r="L11" s="33">
        <f>VLOOKUP(E11,'Raumgruppen - Leistungen'!$A$3:$D$10,4)*$M11</f>
        <v>0</v>
      </c>
      <c r="M11" s="82">
        <v>1</v>
      </c>
      <c r="N11" s="44" t="e">
        <f t="shared" si="5"/>
        <v>#DIV/0!</v>
      </c>
      <c r="O11" s="45" t="e">
        <f t="shared" si="1"/>
        <v>#DIV/0!</v>
      </c>
      <c r="P11" s="46" t="e">
        <f>N11*Stundenverrechnungssatz!$C$42</f>
        <v>#DIV/0!</v>
      </c>
      <c r="Q11" s="39" t="e">
        <f t="shared" si="2"/>
        <v>#DIV/0!</v>
      </c>
      <c r="R11" s="39" t="e">
        <f t="shared" si="3"/>
        <v>#DIV/0!</v>
      </c>
    </row>
    <row r="12" spans="1:18" ht="24.95" customHeight="1" x14ac:dyDescent="0.2">
      <c r="A12" s="77" t="s">
        <v>100</v>
      </c>
      <c r="B12" s="77" t="s">
        <v>118</v>
      </c>
      <c r="C12" s="77" t="s">
        <v>106</v>
      </c>
      <c r="D12" s="77" t="s">
        <v>103</v>
      </c>
      <c r="E12" s="77" t="s">
        <v>90</v>
      </c>
      <c r="F12" s="77" t="s">
        <v>104</v>
      </c>
      <c r="G12" s="77">
        <v>28.71</v>
      </c>
      <c r="H12" s="77">
        <v>2.5</v>
      </c>
      <c r="I12" s="77"/>
      <c r="J12" s="78">
        <f t="shared" si="0"/>
        <v>116</v>
      </c>
      <c r="K12" s="44">
        <f t="shared" si="4"/>
        <v>3330.36</v>
      </c>
      <c r="L12" s="33">
        <f>VLOOKUP(E12,'Raumgruppen - Leistungen'!$A$3:$D$10,4)*$M12</f>
        <v>0</v>
      </c>
      <c r="M12" s="82">
        <v>1</v>
      </c>
      <c r="N12" s="44" t="e">
        <f t="shared" si="5"/>
        <v>#DIV/0!</v>
      </c>
      <c r="O12" s="45" t="e">
        <f t="shared" si="1"/>
        <v>#DIV/0!</v>
      </c>
      <c r="P12" s="46" t="e">
        <f>N12*Stundenverrechnungssatz!$C$42</f>
        <v>#DIV/0!</v>
      </c>
      <c r="Q12" s="39" t="e">
        <f t="shared" si="2"/>
        <v>#DIV/0!</v>
      </c>
      <c r="R12" s="39" t="e">
        <f t="shared" si="3"/>
        <v>#DIV/0!</v>
      </c>
    </row>
    <row r="13" spans="1:18" ht="24.95" customHeight="1" x14ac:dyDescent="0.2">
      <c r="A13" s="77" t="s">
        <v>100</v>
      </c>
      <c r="B13" s="77" t="s">
        <v>118</v>
      </c>
      <c r="C13" s="77" t="s">
        <v>108</v>
      </c>
      <c r="D13" s="77" t="s">
        <v>107</v>
      </c>
      <c r="E13" s="77" t="s">
        <v>97</v>
      </c>
      <c r="F13" s="79" t="s">
        <v>111</v>
      </c>
      <c r="G13" s="77">
        <v>26.97</v>
      </c>
      <c r="H13" s="77" t="s">
        <v>105</v>
      </c>
      <c r="I13" s="77"/>
      <c r="J13" s="78">
        <f t="shared" si="0"/>
        <v>232</v>
      </c>
      <c r="K13" s="44">
        <f t="shared" si="4"/>
        <v>6257.04</v>
      </c>
      <c r="L13" s="33">
        <f>VLOOKUP(E13,'Raumgruppen - Leistungen'!$A$3:$D$10,4)*$M13</f>
        <v>0</v>
      </c>
      <c r="M13" s="82">
        <v>1</v>
      </c>
      <c r="N13" s="44" t="e">
        <f t="shared" si="5"/>
        <v>#DIV/0!</v>
      </c>
      <c r="O13" s="45" t="e">
        <f t="shared" si="1"/>
        <v>#DIV/0!</v>
      </c>
      <c r="P13" s="46" t="e">
        <f>N13*Stundenverrechnungssatz!$C$42</f>
        <v>#DIV/0!</v>
      </c>
      <c r="Q13" s="39" t="e">
        <f t="shared" si="2"/>
        <v>#DIV/0!</v>
      </c>
      <c r="R13" s="39" t="e">
        <f t="shared" si="3"/>
        <v>#DIV/0!</v>
      </c>
    </row>
    <row r="14" spans="1:18" ht="24.95" customHeight="1" x14ac:dyDescent="0.2">
      <c r="A14" s="77" t="s">
        <v>100</v>
      </c>
      <c r="B14" s="77" t="s">
        <v>118</v>
      </c>
      <c r="C14" s="77" t="s">
        <v>120</v>
      </c>
      <c r="D14" s="77" t="s">
        <v>107</v>
      </c>
      <c r="E14" s="77" t="s">
        <v>97</v>
      </c>
      <c r="F14" s="79" t="s">
        <v>111</v>
      </c>
      <c r="G14" s="77">
        <v>27.01</v>
      </c>
      <c r="H14" s="77" t="s">
        <v>105</v>
      </c>
      <c r="I14" s="77"/>
      <c r="J14" s="78">
        <f t="shared" si="0"/>
        <v>232</v>
      </c>
      <c r="K14" s="44">
        <f t="shared" si="4"/>
        <v>6266.3200000000006</v>
      </c>
      <c r="L14" s="33">
        <f>VLOOKUP(E14,'Raumgruppen - Leistungen'!$A$3:$D$10,4)*$M14</f>
        <v>0</v>
      </c>
      <c r="M14" s="82">
        <v>1</v>
      </c>
      <c r="N14" s="44" t="e">
        <f t="shared" si="5"/>
        <v>#DIV/0!</v>
      </c>
      <c r="O14" s="45" t="e">
        <f t="shared" si="1"/>
        <v>#DIV/0!</v>
      </c>
      <c r="P14" s="46" t="e">
        <f>N14*Stundenverrechnungssatz!$C$42</f>
        <v>#DIV/0!</v>
      </c>
      <c r="Q14" s="39" t="e">
        <f t="shared" si="2"/>
        <v>#DIV/0!</v>
      </c>
      <c r="R14" s="39" t="e">
        <f t="shared" si="3"/>
        <v>#DIV/0!</v>
      </c>
    </row>
    <row r="15" spans="1:18" ht="24.95" customHeight="1" x14ac:dyDescent="0.2">
      <c r="A15" s="77" t="s">
        <v>100</v>
      </c>
      <c r="B15" s="77" t="s">
        <v>118</v>
      </c>
      <c r="C15" s="77" t="s">
        <v>109</v>
      </c>
      <c r="D15" s="77" t="s">
        <v>107</v>
      </c>
      <c r="E15" s="77" t="s">
        <v>97</v>
      </c>
      <c r="F15" s="77" t="s">
        <v>104</v>
      </c>
      <c r="G15" s="77">
        <v>35.090000000000003</v>
      </c>
      <c r="H15" s="77" t="s">
        <v>105</v>
      </c>
      <c r="I15" s="77"/>
      <c r="J15" s="78">
        <f t="shared" si="0"/>
        <v>232</v>
      </c>
      <c r="K15" s="44">
        <f t="shared" si="4"/>
        <v>8140.880000000001</v>
      </c>
      <c r="L15" s="33">
        <f>VLOOKUP(E15,'Raumgruppen - Leistungen'!$A$3:$D$10,4)*$M15</f>
        <v>0</v>
      </c>
      <c r="M15" s="82">
        <v>1</v>
      </c>
      <c r="N15" s="44" t="e">
        <f t="shared" si="5"/>
        <v>#DIV/0!</v>
      </c>
      <c r="O15" s="45" t="e">
        <f t="shared" si="1"/>
        <v>#DIV/0!</v>
      </c>
      <c r="P15" s="46" t="e">
        <f>N15*Stundenverrechnungssatz!$C$42</f>
        <v>#DIV/0!</v>
      </c>
      <c r="Q15" s="39" t="e">
        <f t="shared" si="2"/>
        <v>#DIV/0!</v>
      </c>
      <c r="R15" s="39" t="e">
        <f t="shared" si="3"/>
        <v>#DIV/0!</v>
      </c>
    </row>
    <row r="16" spans="1:18" ht="24.95" customHeight="1" x14ac:dyDescent="0.2">
      <c r="A16" s="77" t="s">
        <v>100</v>
      </c>
      <c r="B16" s="77" t="s">
        <v>118</v>
      </c>
      <c r="C16" s="77" t="s">
        <v>113</v>
      </c>
      <c r="D16" s="77" t="s">
        <v>121</v>
      </c>
      <c r="E16" s="77" t="s">
        <v>84</v>
      </c>
      <c r="F16" s="77" t="s">
        <v>122</v>
      </c>
      <c r="G16" s="77">
        <v>22.33</v>
      </c>
      <c r="H16" s="77" t="s">
        <v>123</v>
      </c>
      <c r="I16" s="77"/>
      <c r="J16" s="78">
        <f t="shared" si="0"/>
        <v>92.8</v>
      </c>
      <c r="K16" s="44">
        <f t="shared" si="4"/>
        <v>2072.2239999999997</v>
      </c>
      <c r="L16" s="33">
        <f>VLOOKUP(E16,'Raumgruppen - Leistungen'!$A$3:$D$10,4)*$M16</f>
        <v>0</v>
      </c>
      <c r="M16" s="82">
        <v>1</v>
      </c>
      <c r="N16" s="44" t="e">
        <f t="shared" si="5"/>
        <v>#DIV/0!</v>
      </c>
      <c r="O16" s="45" t="e">
        <f t="shared" si="1"/>
        <v>#DIV/0!</v>
      </c>
      <c r="P16" s="46" t="e">
        <f>N16*Stundenverrechnungssatz!$C$42</f>
        <v>#DIV/0!</v>
      </c>
      <c r="Q16" s="39" t="e">
        <f t="shared" si="2"/>
        <v>#DIV/0!</v>
      </c>
      <c r="R16" s="39" t="e">
        <f t="shared" si="3"/>
        <v>#DIV/0!</v>
      </c>
    </row>
    <row r="17" spans="1:18" ht="24.95" customHeight="1" x14ac:dyDescent="0.2">
      <c r="A17" s="77" t="s">
        <v>100</v>
      </c>
      <c r="B17" s="77" t="s">
        <v>118</v>
      </c>
      <c r="C17" s="77" t="s">
        <v>124</v>
      </c>
      <c r="D17" s="77" t="s">
        <v>103</v>
      </c>
      <c r="E17" s="77" t="s">
        <v>90</v>
      </c>
      <c r="F17" s="77" t="s">
        <v>104</v>
      </c>
      <c r="G17" s="77">
        <v>1.38</v>
      </c>
      <c r="H17" s="77">
        <v>2.5</v>
      </c>
      <c r="I17" s="77"/>
      <c r="J17" s="78">
        <f t="shared" si="0"/>
        <v>116</v>
      </c>
      <c r="K17" s="44">
        <f t="shared" si="4"/>
        <v>160.07999999999998</v>
      </c>
      <c r="L17" s="33">
        <f>VLOOKUP(E17,'Raumgruppen - Leistungen'!$A$3:$D$10,4)*$M17</f>
        <v>0</v>
      </c>
      <c r="M17" s="82">
        <v>1</v>
      </c>
      <c r="N17" s="44" t="e">
        <f t="shared" si="5"/>
        <v>#DIV/0!</v>
      </c>
      <c r="O17" s="45" t="e">
        <f t="shared" si="1"/>
        <v>#DIV/0!</v>
      </c>
      <c r="P17" s="46" t="e">
        <f>N17*Stundenverrechnungssatz!$C$42</f>
        <v>#DIV/0!</v>
      </c>
      <c r="Q17" s="39" t="e">
        <f t="shared" si="2"/>
        <v>#DIV/0!</v>
      </c>
      <c r="R17" s="39" t="e">
        <f t="shared" si="3"/>
        <v>#DIV/0!</v>
      </c>
    </row>
    <row r="18" spans="1:18" ht="24.95" customHeight="1" x14ac:dyDescent="0.2">
      <c r="A18" s="77" t="s">
        <v>100</v>
      </c>
      <c r="B18" s="77" t="s">
        <v>118</v>
      </c>
      <c r="C18" s="77" t="s">
        <v>116</v>
      </c>
      <c r="D18" s="77" t="s">
        <v>103</v>
      </c>
      <c r="E18" s="77" t="s">
        <v>90</v>
      </c>
      <c r="F18" s="77" t="s">
        <v>104</v>
      </c>
      <c r="G18" s="77">
        <v>8.17</v>
      </c>
      <c r="H18" s="77">
        <v>2.5</v>
      </c>
      <c r="I18" s="77"/>
      <c r="J18" s="78">
        <f t="shared" si="0"/>
        <v>116</v>
      </c>
      <c r="K18" s="44">
        <f t="shared" si="4"/>
        <v>947.72</v>
      </c>
      <c r="L18" s="33">
        <f>VLOOKUP(E18,'Raumgruppen - Leistungen'!$A$3:$D$10,4)*$M18</f>
        <v>0</v>
      </c>
      <c r="M18" s="82">
        <v>1</v>
      </c>
      <c r="N18" s="44" t="e">
        <f t="shared" si="5"/>
        <v>#DIV/0!</v>
      </c>
      <c r="O18" s="45" t="e">
        <f t="shared" si="1"/>
        <v>#DIV/0!</v>
      </c>
      <c r="P18" s="46" t="e">
        <f>N18*Stundenverrechnungssatz!$C$42</f>
        <v>#DIV/0!</v>
      </c>
      <c r="Q18" s="39" t="e">
        <f t="shared" si="2"/>
        <v>#DIV/0!</v>
      </c>
      <c r="R18" s="39" t="e">
        <f t="shared" si="3"/>
        <v>#DIV/0!</v>
      </c>
    </row>
    <row r="19" spans="1:18" ht="24.95" customHeight="1" x14ac:dyDescent="0.2">
      <c r="A19" s="77" t="s">
        <v>100</v>
      </c>
      <c r="B19" s="77" t="s">
        <v>118</v>
      </c>
      <c r="C19" s="77" t="s">
        <v>125</v>
      </c>
      <c r="D19" s="77" t="s">
        <v>126</v>
      </c>
      <c r="E19" s="77" t="s">
        <v>96</v>
      </c>
      <c r="F19" s="77" t="s">
        <v>127</v>
      </c>
      <c r="G19" s="77">
        <v>9.39</v>
      </c>
      <c r="H19" s="77" t="s">
        <v>105</v>
      </c>
      <c r="I19" s="77"/>
      <c r="J19" s="78">
        <f t="shared" si="0"/>
        <v>232</v>
      </c>
      <c r="K19" s="44">
        <f t="shared" si="4"/>
        <v>2178.48</v>
      </c>
      <c r="L19" s="33">
        <f>VLOOKUP(E19,'Raumgruppen - Leistungen'!$A$3:$D$10,4)*$M19</f>
        <v>0</v>
      </c>
      <c r="M19" s="82">
        <v>1</v>
      </c>
      <c r="N19" s="44" t="e">
        <f t="shared" si="5"/>
        <v>#DIV/0!</v>
      </c>
      <c r="O19" s="45" t="e">
        <f t="shared" ref="O19:O30" si="6">N19*H19</f>
        <v>#DIV/0!</v>
      </c>
      <c r="P19" s="46" t="e">
        <f>N19*Stundenverrechnungssatz!$C$42</f>
        <v>#DIV/0!</v>
      </c>
      <c r="Q19" s="39" t="e">
        <f t="shared" ref="Q19:Q30" si="7">J19*P19</f>
        <v>#DIV/0!</v>
      </c>
      <c r="R19" s="39" t="e">
        <f t="shared" ref="R19:R30" si="8">Q19/12</f>
        <v>#DIV/0!</v>
      </c>
    </row>
    <row r="20" spans="1:18" ht="24.95" customHeight="1" x14ac:dyDescent="0.2">
      <c r="A20" s="77" t="s">
        <v>100</v>
      </c>
      <c r="B20" s="77" t="s">
        <v>118</v>
      </c>
      <c r="C20" s="77" t="s">
        <v>128</v>
      </c>
      <c r="D20" s="77" t="s">
        <v>103</v>
      </c>
      <c r="E20" s="77" t="s">
        <v>90</v>
      </c>
      <c r="F20" s="77" t="s">
        <v>129</v>
      </c>
      <c r="G20" s="77">
        <v>13.14</v>
      </c>
      <c r="H20" s="77">
        <v>2.5</v>
      </c>
      <c r="I20" s="77"/>
      <c r="J20" s="78">
        <f t="shared" si="0"/>
        <v>116</v>
      </c>
      <c r="K20" s="44">
        <f t="shared" si="4"/>
        <v>1524.24</v>
      </c>
      <c r="L20" s="33">
        <f>VLOOKUP(E20,'Raumgruppen - Leistungen'!$A$3:$D$10,4)*$M20</f>
        <v>0</v>
      </c>
      <c r="M20" s="82">
        <v>1</v>
      </c>
      <c r="N20" s="44" t="e">
        <f t="shared" si="5"/>
        <v>#DIV/0!</v>
      </c>
      <c r="O20" s="45" t="e">
        <f t="shared" si="6"/>
        <v>#DIV/0!</v>
      </c>
      <c r="P20" s="46" t="e">
        <f>N20*Stundenverrechnungssatz!$C$42</f>
        <v>#DIV/0!</v>
      </c>
      <c r="Q20" s="39" t="e">
        <f t="shared" si="7"/>
        <v>#DIV/0!</v>
      </c>
      <c r="R20" s="39" t="e">
        <f t="shared" si="8"/>
        <v>#DIV/0!</v>
      </c>
    </row>
    <row r="21" spans="1:18" ht="24.95" customHeight="1" x14ac:dyDescent="0.2">
      <c r="A21" s="77" t="s">
        <v>100</v>
      </c>
      <c r="B21" s="77" t="s">
        <v>118</v>
      </c>
      <c r="C21" s="77" t="s">
        <v>130</v>
      </c>
      <c r="D21" s="77" t="s">
        <v>131</v>
      </c>
      <c r="E21" s="77" t="s">
        <v>92</v>
      </c>
      <c r="F21" s="77" t="s">
        <v>127</v>
      </c>
      <c r="G21" s="77">
        <v>5.81</v>
      </c>
      <c r="H21" s="77" t="s">
        <v>105</v>
      </c>
      <c r="I21" s="77"/>
      <c r="J21" s="78">
        <f t="shared" si="0"/>
        <v>232</v>
      </c>
      <c r="K21" s="44">
        <f t="shared" si="4"/>
        <v>1347.9199999999998</v>
      </c>
      <c r="L21" s="33">
        <f>VLOOKUP(E21,'Raumgruppen - Leistungen'!$A$3:$D$10,4)*$M21</f>
        <v>0</v>
      </c>
      <c r="M21" s="82">
        <v>1</v>
      </c>
      <c r="N21" s="44" t="e">
        <f t="shared" si="5"/>
        <v>#DIV/0!</v>
      </c>
      <c r="O21" s="45" t="e">
        <f t="shared" si="6"/>
        <v>#DIV/0!</v>
      </c>
      <c r="P21" s="46" t="e">
        <f>N21*Stundenverrechnungssatz!$C$42</f>
        <v>#DIV/0!</v>
      </c>
      <c r="Q21" s="39" t="e">
        <f t="shared" si="7"/>
        <v>#DIV/0!</v>
      </c>
      <c r="R21" s="39" t="e">
        <f t="shared" si="8"/>
        <v>#DIV/0!</v>
      </c>
    </row>
    <row r="22" spans="1:18" ht="24.95" customHeight="1" x14ac:dyDescent="0.2">
      <c r="A22" s="77" t="s">
        <v>100</v>
      </c>
      <c r="B22" s="77" t="s">
        <v>118</v>
      </c>
      <c r="C22" s="77" t="s">
        <v>132</v>
      </c>
      <c r="D22" s="77" t="s">
        <v>107</v>
      </c>
      <c r="E22" s="77" t="s">
        <v>97</v>
      </c>
      <c r="F22" s="77" t="s">
        <v>122</v>
      </c>
      <c r="G22" s="77">
        <v>14.87</v>
      </c>
      <c r="H22" s="77" t="s">
        <v>105</v>
      </c>
      <c r="I22" s="77"/>
      <c r="J22" s="78">
        <f t="shared" si="0"/>
        <v>232</v>
      </c>
      <c r="K22" s="44">
        <f t="shared" si="4"/>
        <v>3449.8399999999997</v>
      </c>
      <c r="L22" s="33">
        <f>VLOOKUP(E22,'Raumgruppen - Leistungen'!$A$3:$D$10,4)*$M22</f>
        <v>0</v>
      </c>
      <c r="M22" s="82">
        <v>1</v>
      </c>
      <c r="N22" s="44" t="e">
        <f t="shared" si="5"/>
        <v>#DIV/0!</v>
      </c>
      <c r="O22" s="45" t="e">
        <f t="shared" si="6"/>
        <v>#DIV/0!</v>
      </c>
      <c r="P22" s="46" t="e">
        <f>N22*Stundenverrechnungssatz!$C$42</f>
        <v>#DIV/0!</v>
      </c>
      <c r="Q22" s="39" t="e">
        <f t="shared" si="7"/>
        <v>#DIV/0!</v>
      </c>
      <c r="R22" s="39" t="e">
        <f t="shared" si="8"/>
        <v>#DIV/0!</v>
      </c>
    </row>
    <row r="23" spans="1:18" ht="24.95" customHeight="1" x14ac:dyDescent="0.2">
      <c r="A23" s="77" t="s">
        <v>100</v>
      </c>
      <c r="B23" s="77" t="s">
        <v>118</v>
      </c>
      <c r="C23" s="77" t="s">
        <v>133</v>
      </c>
      <c r="D23" s="77" t="s">
        <v>107</v>
      </c>
      <c r="E23" s="77" t="s">
        <v>97</v>
      </c>
      <c r="F23" s="77" t="s">
        <v>122</v>
      </c>
      <c r="G23" s="77">
        <v>30.92</v>
      </c>
      <c r="H23" s="77" t="s">
        <v>105</v>
      </c>
      <c r="I23" s="77"/>
      <c r="J23" s="78">
        <f t="shared" si="0"/>
        <v>232</v>
      </c>
      <c r="K23" s="44">
        <f t="shared" si="4"/>
        <v>7173.4400000000005</v>
      </c>
      <c r="L23" s="33">
        <f>VLOOKUP(E23,'Raumgruppen - Leistungen'!$A$3:$D$10,4)*$M23</f>
        <v>0</v>
      </c>
      <c r="M23" s="82">
        <v>1</v>
      </c>
      <c r="N23" s="44" t="e">
        <f t="shared" si="5"/>
        <v>#DIV/0!</v>
      </c>
      <c r="O23" s="45" t="e">
        <f t="shared" si="6"/>
        <v>#DIV/0!</v>
      </c>
      <c r="P23" s="46" t="e">
        <f>N23*Stundenverrechnungssatz!$C$42</f>
        <v>#DIV/0!</v>
      </c>
      <c r="Q23" s="39" t="e">
        <f t="shared" si="7"/>
        <v>#DIV/0!</v>
      </c>
      <c r="R23" s="39" t="e">
        <f t="shared" si="8"/>
        <v>#DIV/0!</v>
      </c>
    </row>
    <row r="24" spans="1:18" ht="24.95" customHeight="1" x14ac:dyDescent="0.2">
      <c r="A24" s="77" t="s">
        <v>100</v>
      </c>
      <c r="B24" s="77" t="s">
        <v>134</v>
      </c>
      <c r="C24" s="77" t="s">
        <v>102</v>
      </c>
      <c r="D24" s="77" t="s">
        <v>117</v>
      </c>
      <c r="E24" s="77" t="s">
        <v>88</v>
      </c>
      <c r="F24" s="77" t="s">
        <v>104</v>
      </c>
      <c r="G24" s="77">
        <v>18.84</v>
      </c>
      <c r="H24" s="77" t="s">
        <v>105</v>
      </c>
      <c r="I24" s="77"/>
      <c r="J24" s="78">
        <f t="shared" si="0"/>
        <v>232</v>
      </c>
      <c r="K24" s="44">
        <f t="shared" si="4"/>
        <v>4370.88</v>
      </c>
      <c r="L24" s="33">
        <f>VLOOKUP(E24,'Raumgruppen - Leistungen'!$A$3:$D$10,4)*$M24</f>
        <v>0</v>
      </c>
      <c r="M24" s="82">
        <v>1</v>
      </c>
      <c r="N24" s="44" t="e">
        <f t="shared" si="5"/>
        <v>#DIV/0!</v>
      </c>
      <c r="O24" s="45" t="e">
        <f t="shared" si="6"/>
        <v>#DIV/0!</v>
      </c>
      <c r="P24" s="46" t="e">
        <f>N24*Stundenverrechnungssatz!$C$42</f>
        <v>#DIV/0!</v>
      </c>
      <c r="Q24" s="39" t="e">
        <f t="shared" si="7"/>
        <v>#DIV/0!</v>
      </c>
      <c r="R24" s="39" t="e">
        <f t="shared" si="8"/>
        <v>#DIV/0!</v>
      </c>
    </row>
    <row r="25" spans="1:18" ht="24.95" customHeight="1" x14ac:dyDescent="0.2">
      <c r="A25" s="77" t="s">
        <v>100</v>
      </c>
      <c r="B25" s="77" t="s">
        <v>134</v>
      </c>
      <c r="C25" s="77" t="s">
        <v>119</v>
      </c>
      <c r="D25" s="77" t="s">
        <v>103</v>
      </c>
      <c r="E25" s="77" t="s">
        <v>88</v>
      </c>
      <c r="F25" s="77" t="s">
        <v>104</v>
      </c>
      <c r="G25" s="77">
        <v>10.45</v>
      </c>
      <c r="H25" s="77" t="s">
        <v>105</v>
      </c>
      <c r="I25" s="77"/>
      <c r="J25" s="78">
        <f t="shared" si="0"/>
        <v>232</v>
      </c>
      <c r="K25" s="44">
        <f t="shared" si="4"/>
        <v>2424.3999999999996</v>
      </c>
      <c r="L25" s="33">
        <f>VLOOKUP(E25,'Raumgruppen - Leistungen'!$A$3:$D$10,4)*$M25</f>
        <v>0</v>
      </c>
      <c r="M25" s="82">
        <v>1</v>
      </c>
      <c r="N25" s="44" t="e">
        <f t="shared" si="5"/>
        <v>#DIV/0!</v>
      </c>
      <c r="O25" s="45" t="e">
        <f t="shared" si="6"/>
        <v>#DIV/0!</v>
      </c>
      <c r="P25" s="46" t="e">
        <f>N25*Stundenverrechnungssatz!$C$42</f>
        <v>#DIV/0!</v>
      </c>
      <c r="Q25" s="39" t="e">
        <f t="shared" si="7"/>
        <v>#DIV/0!</v>
      </c>
      <c r="R25" s="39" t="e">
        <f t="shared" si="8"/>
        <v>#DIV/0!</v>
      </c>
    </row>
    <row r="26" spans="1:18" ht="24.95" customHeight="1" x14ac:dyDescent="0.2">
      <c r="A26" s="77" t="s">
        <v>100</v>
      </c>
      <c r="B26" s="77" t="s">
        <v>134</v>
      </c>
      <c r="C26" s="77" t="s">
        <v>109</v>
      </c>
      <c r="D26" s="77" t="s">
        <v>117</v>
      </c>
      <c r="E26" s="77" t="s">
        <v>88</v>
      </c>
      <c r="F26" s="77" t="s">
        <v>135</v>
      </c>
      <c r="G26" s="77">
        <v>4.7</v>
      </c>
      <c r="H26" s="77" t="s">
        <v>105</v>
      </c>
      <c r="I26" s="77"/>
      <c r="J26" s="78">
        <f t="shared" si="0"/>
        <v>232</v>
      </c>
      <c r="K26" s="44">
        <f t="shared" si="4"/>
        <v>1090.4000000000001</v>
      </c>
      <c r="L26" s="33">
        <f>VLOOKUP(E26,'Raumgruppen - Leistungen'!$A$3:$D$10,4)*$M26</f>
        <v>0</v>
      </c>
      <c r="M26" s="82">
        <v>1</v>
      </c>
      <c r="N26" s="44" t="e">
        <f t="shared" si="5"/>
        <v>#DIV/0!</v>
      </c>
      <c r="O26" s="45" t="e">
        <f t="shared" si="6"/>
        <v>#DIV/0!</v>
      </c>
      <c r="P26" s="46" t="e">
        <f>N26*Stundenverrechnungssatz!$C$42</f>
        <v>#DIV/0!</v>
      </c>
      <c r="Q26" s="39" t="e">
        <f t="shared" si="7"/>
        <v>#DIV/0!</v>
      </c>
      <c r="R26" s="39" t="e">
        <f t="shared" si="8"/>
        <v>#DIV/0!</v>
      </c>
    </row>
    <row r="27" spans="1:18" ht="24.95" customHeight="1" x14ac:dyDescent="0.2">
      <c r="A27" s="77" t="s">
        <v>100</v>
      </c>
      <c r="B27" s="77" t="s">
        <v>134</v>
      </c>
      <c r="C27" s="77" t="s">
        <v>113</v>
      </c>
      <c r="D27" s="77" t="s">
        <v>131</v>
      </c>
      <c r="E27" s="77" t="s">
        <v>92</v>
      </c>
      <c r="F27" s="77" t="s">
        <v>127</v>
      </c>
      <c r="G27" s="77">
        <v>4.03</v>
      </c>
      <c r="H27" s="77" t="s">
        <v>105</v>
      </c>
      <c r="I27" s="77"/>
      <c r="J27" s="78">
        <f t="shared" si="0"/>
        <v>232</v>
      </c>
      <c r="K27" s="44">
        <f t="shared" si="4"/>
        <v>934.96</v>
      </c>
      <c r="L27" s="33">
        <f>VLOOKUP(E27,'Raumgruppen - Leistungen'!$A$3:$D$10,4)*$M27</f>
        <v>0</v>
      </c>
      <c r="M27" s="82">
        <v>1</v>
      </c>
      <c r="N27" s="44" t="e">
        <f t="shared" si="5"/>
        <v>#DIV/0!</v>
      </c>
      <c r="O27" s="45" t="e">
        <f t="shared" si="6"/>
        <v>#DIV/0!</v>
      </c>
      <c r="P27" s="46" t="e">
        <f>N27*Stundenverrechnungssatz!$C$42</f>
        <v>#DIV/0!</v>
      </c>
      <c r="Q27" s="39" t="e">
        <f t="shared" si="7"/>
        <v>#DIV/0!</v>
      </c>
      <c r="R27" s="39" t="e">
        <f t="shared" si="8"/>
        <v>#DIV/0!</v>
      </c>
    </row>
    <row r="28" spans="1:18" ht="24.95" customHeight="1" x14ac:dyDescent="0.2">
      <c r="A28" s="77" t="s">
        <v>100</v>
      </c>
      <c r="B28" s="77" t="s">
        <v>134</v>
      </c>
      <c r="C28" s="77" t="s">
        <v>136</v>
      </c>
      <c r="D28" s="77" t="s">
        <v>131</v>
      </c>
      <c r="E28" s="77" t="s">
        <v>92</v>
      </c>
      <c r="F28" s="77" t="s">
        <v>127</v>
      </c>
      <c r="G28" s="77">
        <v>9.9700000000000006</v>
      </c>
      <c r="H28" s="77" t="s">
        <v>105</v>
      </c>
      <c r="I28" s="77"/>
      <c r="J28" s="78">
        <f t="shared" si="0"/>
        <v>232</v>
      </c>
      <c r="K28" s="44">
        <f t="shared" si="4"/>
        <v>2313.04</v>
      </c>
      <c r="L28" s="33">
        <f>VLOOKUP(E28,'Raumgruppen - Leistungen'!$A$3:$D$10,4)*$M28</f>
        <v>0</v>
      </c>
      <c r="M28" s="82">
        <v>1</v>
      </c>
      <c r="N28" s="44" t="e">
        <f t="shared" si="5"/>
        <v>#DIV/0!</v>
      </c>
      <c r="O28" s="45" t="e">
        <f t="shared" si="6"/>
        <v>#DIV/0!</v>
      </c>
      <c r="P28" s="46" t="e">
        <f>N28*Stundenverrechnungssatz!$C$42</f>
        <v>#DIV/0!</v>
      </c>
      <c r="Q28" s="39" t="e">
        <f t="shared" si="7"/>
        <v>#DIV/0!</v>
      </c>
      <c r="R28" s="39" t="e">
        <f t="shared" si="8"/>
        <v>#DIV/0!</v>
      </c>
    </row>
    <row r="29" spans="1:18" ht="24.95" customHeight="1" x14ac:dyDescent="0.2">
      <c r="A29" s="77" t="s">
        <v>100</v>
      </c>
      <c r="B29" s="77" t="s">
        <v>134</v>
      </c>
      <c r="C29" s="77" t="s">
        <v>116</v>
      </c>
      <c r="D29" s="77" t="s">
        <v>131</v>
      </c>
      <c r="E29" s="77" t="s">
        <v>92</v>
      </c>
      <c r="F29" s="77" t="s">
        <v>127</v>
      </c>
      <c r="G29" s="77">
        <v>7.91</v>
      </c>
      <c r="H29" s="77" t="s">
        <v>105</v>
      </c>
      <c r="I29" s="77"/>
      <c r="J29" s="78">
        <f t="shared" si="0"/>
        <v>232</v>
      </c>
      <c r="K29" s="44">
        <f t="shared" si="4"/>
        <v>1835.1200000000001</v>
      </c>
      <c r="L29" s="33">
        <f>VLOOKUP(E29,'Raumgruppen - Leistungen'!$A$3:$D$10,4)*$M29</f>
        <v>0</v>
      </c>
      <c r="M29" s="82">
        <v>1</v>
      </c>
      <c r="N29" s="44" t="e">
        <f t="shared" si="5"/>
        <v>#DIV/0!</v>
      </c>
      <c r="O29" s="45" t="e">
        <f t="shared" si="6"/>
        <v>#DIV/0!</v>
      </c>
      <c r="P29" s="46" t="e">
        <f>N29*Stundenverrechnungssatz!$C$42</f>
        <v>#DIV/0!</v>
      </c>
      <c r="Q29" s="39" t="e">
        <f t="shared" si="7"/>
        <v>#DIV/0!</v>
      </c>
      <c r="R29" s="39" t="e">
        <f t="shared" si="8"/>
        <v>#DIV/0!</v>
      </c>
    </row>
    <row r="30" spans="1:18" ht="24.95" customHeight="1" x14ac:dyDescent="0.2">
      <c r="A30" s="77" t="s">
        <v>100</v>
      </c>
      <c r="B30" s="77" t="s">
        <v>134</v>
      </c>
      <c r="C30" s="77" t="s">
        <v>137</v>
      </c>
      <c r="D30" s="77" t="s">
        <v>131</v>
      </c>
      <c r="E30" s="77" t="s">
        <v>92</v>
      </c>
      <c r="F30" s="77" t="s">
        <v>127</v>
      </c>
      <c r="G30" s="77">
        <v>12.08</v>
      </c>
      <c r="H30" s="77" t="s">
        <v>105</v>
      </c>
      <c r="I30" s="77"/>
      <c r="J30" s="78">
        <f t="shared" si="0"/>
        <v>232</v>
      </c>
      <c r="K30" s="44">
        <f t="shared" si="4"/>
        <v>2802.56</v>
      </c>
      <c r="L30" s="33">
        <f>VLOOKUP(E30,'Raumgruppen - Leistungen'!$A$3:$D$10,4)*$M30</f>
        <v>0</v>
      </c>
      <c r="M30" s="82">
        <v>1</v>
      </c>
      <c r="N30" s="44" t="e">
        <f t="shared" si="5"/>
        <v>#DIV/0!</v>
      </c>
      <c r="O30" s="45" t="e">
        <f t="shared" si="6"/>
        <v>#DIV/0!</v>
      </c>
      <c r="P30" s="46" t="e">
        <f>N30*Stundenverrechnungssatz!$C$42</f>
        <v>#DIV/0!</v>
      </c>
      <c r="Q30" s="39" t="e">
        <f t="shared" si="7"/>
        <v>#DIV/0!</v>
      </c>
      <c r="R30" s="39" t="e">
        <f t="shared" si="8"/>
        <v>#DIV/0!</v>
      </c>
    </row>
    <row r="32" spans="1:18" ht="24.95" customHeight="1" x14ac:dyDescent="0.2">
      <c r="F32" s="47"/>
      <c r="G32" s="47">
        <f>SUM(G4:G31)</f>
        <v>622.22</v>
      </c>
      <c r="H32" s="47"/>
      <c r="I32" s="47"/>
      <c r="K32" s="47">
        <f>SUM(K4:K31)</f>
        <v>120265.784</v>
      </c>
      <c r="M32" s="83"/>
      <c r="N32" s="34" t="e">
        <f>SUM(N4:N31)</f>
        <v>#DIV/0!</v>
      </c>
      <c r="O32" s="34" t="e">
        <f>SUM(O4:O31)</f>
        <v>#DIV/0!</v>
      </c>
      <c r="P32" s="37" t="e">
        <f>SUM(P4:P31)</f>
        <v>#DIV/0!</v>
      </c>
      <c r="Q32" s="37" t="e">
        <f>SUM(Q4:Q31)</f>
        <v>#DIV/0!</v>
      </c>
      <c r="R32" s="37" t="e">
        <f>SUM(R4:R31)</f>
        <v>#DIV/0!</v>
      </c>
    </row>
  </sheetData>
  <sheetProtection algorithmName="SHA-512" hashValue="ALwsurimmZ9t4BLuP0fy0obhvQlOCwtoKOEeWPpgbFoIRriPpTG6PqH9Uc1ST5li4hhESpHHBP1PPrQJJ3WUKw==" saltValue="h889+Vby4O8hkMFDxlNE/g=="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
  <sheetViews>
    <sheetView workbookViewId="0">
      <selection activeCell="D16" sqref="D16"/>
    </sheetView>
  </sheetViews>
  <sheetFormatPr baseColWidth="10" defaultColWidth="10.28515625" defaultRowHeight="12.75" x14ac:dyDescent="0.2"/>
  <cols>
    <col min="1" max="1" width="9.28515625" style="84" customWidth="1"/>
    <col min="2" max="2" width="78.140625" style="84" bestFit="1" customWidth="1"/>
    <col min="3" max="3" width="14.5703125" style="86" customWidth="1"/>
    <col min="4" max="4" width="16.7109375" style="95" customWidth="1"/>
  </cols>
  <sheetData>
    <row r="1" spans="1:4" ht="15" x14ac:dyDescent="0.2">
      <c r="B1" s="85"/>
      <c r="D1" s="92"/>
    </row>
    <row r="2" spans="1:4" ht="62.25" customHeight="1" x14ac:dyDescent="0.25">
      <c r="A2" s="87"/>
      <c r="B2" s="88" t="s">
        <v>26</v>
      </c>
      <c r="C2" s="89" t="s">
        <v>82</v>
      </c>
      <c r="D2" s="93" t="s">
        <v>83</v>
      </c>
    </row>
    <row r="3" spans="1:4" x14ac:dyDescent="0.2">
      <c r="A3" s="90" t="s">
        <v>84</v>
      </c>
      <c r="B3" s="90" t="s">
        <v>85</v>
      </c>
      <c r="C3" s="91">
        <v>2</v>
      </c>
      <c r="D3" s="94"/>
    </row>
    <row r="4" spans="1:4" x14ac:dyDescent="0.2">
      <c r="A4" s="90" t="s">
        <v>86</v>
      </c>
      <c r="B4" s="90" t="s">
        <v>87</v>
      </c>
      <c r="C4" s="91">
        <v>5</v>
      </c>
      <c r="D4" s="94"/>
    </row>
    <row r="5" spans="1:4" x14ac:dyDescent="0.2">
      <c r="A5" s="90" t="s">
        <v>88</v>
      </c>
      <c r="B5" s="90" t="s">
        <v>89</v>
      </c>
      <c r="C5" s="91">
        <v>5</v>
      </c>
      <c r="D5" s="94"/>
    </row>
    <row r="6" spans="1:4" x14ac:dyDescent="0.2">
      <c r="A6" s="90" t="s">
        <v>90</v>
      </c>
      <c r="B6" s="90" t="s">
        <v>91</v>
      </c>
      <c r="C6" s="91">
        <v>2.5</v>
      </c>
      <c r="D6" s="94"/>
    </row>
    <row r="7" spans="1:4" x14ac:dyDescent="0.2">
      <c r="A7" s="90" t="s">
        <v>92</v>
      </c>
      <c r="B7" s="90" t="s">
        <v>93</v>
      </c>
      <c r="C7" s="91">
        <v>5</v>
      </c>
      <c r="D7" s="94"/>
    </row>
    <row r="8" spans="1:4" x14ac:dyDescent="0.2">
      <c r="A8" s="90" t="s">
        <v>94</v>
      </c>
      <c r="B8" s="90" t="s">
        <v>95</v>
      </c>
      <c r="C8" s="91">
        <v>2.5</v>
      </c>
      <c r="D8" s="94"/>
    </row>
    <row r="9" spans="1:4" x14ac:dyDescent="0.2">
      <c r="A9" s="90" t="s">
        <v>96</v>
      </c>
      <c r="B9" s="90" t="s">
        <v>140</v>
      </c>
      <c r="C9" s="91">
        <v>5</v>
      </c>
      <c r="D9" s="94"/>
    </row>
    <row r="10" spans="1:4" x14ac:dyDescent="0.2">
      <c r="A10" s="90" t="s">
        <v>97</v>
      </c>
      <c r="B10" s="90" t="s">
        <v>98</v>
      </c>
      <c r="C10" s="91">
        <v>5</v>
      </c>
      <c r="D10" s="94"/>
    </row>
  </sheetData>
  <sheetProtection algorithmName="SHA-512" hashValue="Y69YObk0b7gpvlzENZFAX56C7sCU5yvK17QTKbYxTCzzAY0EL9CfdaSo20YWM36Xn+H3aKjDYE/Md4dyLyMSRg==" saltValue="U8ELCjtdEYaz+OZMS8fE6A=="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31" workbookViewId="0">
      <selection activeCell="A46" sqref="A46:XFD51"/>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0" t="s">
        <v>74</v>
      </c>
      <c r="B1" s="111"/>
      <c r="C1" s="112"/>
    </row>
    <row r="2" spans="1:3" ht="12.75" customHeight="1" x14ac:dyDescent="0.2">
      <c r="A2" s="113"/>
      <c r="B2" s="114"/>
      <c r="C2" s="117" t="s">
        <v>27</v>
      </c>
    </row>
    <row r="3" spans="1:3" ht="33" customHeight="1" thickBot="1" x14ac:dyDescent="0.25">
      <c r="A3" s="115"/>
      <c r="B3" s="116"/>
      <c r="C3" s="118"/>
    </row>
    <row r="4" spans="1:3" ht="15.75" thickBot="1" x14ac:dyDescent="0.25">
      <c r="A4" s="10" t="s">
        <v>28</v>
      </c>
      <c r="B4" s="11">
        <v>1</v>
      </c>
      <c r="C4" s="12"/>
    </row>
    <row r="5" spans="1:3" ht="15" x14ac:dyDescent="0.2">
      <c r="A5" s="13" t="s">
        <v>29</v>
      </c>
      <c r="B5" s="119"/>
      <c r="C5" s="120"/>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5" t="s">
        <v>37</v>
      </c>
      <c r="C12" s="126"/>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5" t="s">
        <v>37</v>
      </c>
      <c r="C23" s="126"/>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27" t="s">
        <v>37</v>
      </c>
      <c r="C30" s="128"/>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1"/>
      <c r="B41" s="122"/>
      <c r="C41" s="123"/>
    </row>
    <row r="42" spans="1:3" ht="15.75" thickBot="1" x14ac:dyDescent="0.25">
      <c r="A42" s="21" t="s">
        <v>66</v>
      </c>
      <c r="B42" s="30"/>
      <c r="C42" s="19">
        <f>C40</f>
        <v>0</v>
      </c>
    </row>
    <row r="43" spans="1:3" x14ac:dyDescent="0.2">
      <c r="A43" s="31"/>
      <c r="B43" s="31"/>
      <c r="C43" s="31"/>
    </row>
    <row r="44" spans="1:3" ht="15" x14ac:dyDescent="0.25">
      <c r="A44" s="124" t="s">
        <v>67</v>
      </c>
      <c r="B44" s="124"/>
      <c r="C44" s="124"/>
    </row>
  </sheetData>
  <sheetProtection algorithmName="SHA-512" hashValue="9olr3cdU+3pCjwS/idnXyxqefJhe0PRDdOD1SZEYdsv6k0Cc3uV/cNCItUFAQc/48B6ATV5CYVIC6Bi1pvgnWQ==" saltValue="VFvP3S0I38yHdu4S1XPzlw==" spinCount="100000" sheet="1" objects="1" scenarios="1"/>
  <mergeCells count="9">
    <mergeCell ref="A41:C41"/>
    <mergeCell ref="A44:C44"/>
    <mergeCell ref="B12:C12"/>
    <mergeCell ref="B30:C30"/>
    <mergeCell ref="B23:C23"/>
    <mergeCell ref="A1:C1"/>
    <mergeCell ref="A2:B3"/>
    <mergeCell ref="C2:C3"/>
    <mergeCell ref="B5:C5"/>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2024-07-19T09:08:54Z</dcterms:modified>
</cp:coreProperties>
</file>