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aar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Raumbuch!$A$1:$T$20</definedName>
    <definedName name="_xlnm._FilterDatabase" localSheetId="3" hidden="1">'Raumgruppen - Leistungen'!$A$1:$D$7</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4" i="3"/>
  <c r="G17" i="3" l="1"/>
  <c r="J5" i="3" l="1"/>
  <c r="J6" i="3"/>
  <c r="J7" i="3"/>
  <c r="J8" i="3"/>
  <c r="J9" i="3"/>
  <c r="J10" i="3"/>
  <c r="J11" i="3"/>
  <c r="J12" i="3"/>
  <c r="J13" i="3"/>
  <c r="J14" i="3"/>
  <c r="J15" i="3"/>
  <c r="J16" i="3"/>
  <c r="J4" i="3"/>
  <c r="N4" i="3" l="1"/>
  <c r="N12" i="3"/>
  <c r="N14" i="3"/>
  <c r="K4" i="3"/>
  <c r="K5" i="3"/>
  <c r="K6" i="3"/>
  <c r="K7" i="3"/>
  <c r="K8" i="3"/>
  <c r="K9" i="3"/>
  <c r="K10" i="3"/>
  <c r="K11" i="3"/>
  <c r="K12" i="3"/>
  <c r="K13" i="3"/>
  <c r="K14" i="3"/>
  <c r="K15" i="3"/>
  <c r="K16" i="3"/>
  <c r="C6" i="5"/>
  <c r="C7" i="5"/>
  <c r="C11" i="5" s="1"/>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O4" i="3" l="1"/>
  <c r="K17" i="3"/>
  <c r="N16" i="3"/>
  <c r="O16" i="3" s="1"/>
  <c r="N10" i="3"/>
  <c r="O10" i="3" s="1"/>
  <c r="N8" i="3"/>
  <c r="O8" i="3" s="1"/>
  <c r="N6" i="3"/>
  <c r="O6" i="3" s="1"/>
  <c r="N15" i="3"/>
  <c r="O15" i="3" s="1"/>
  <c r="N13" i="3"/>
  <c r="O13" i="3" s="1"/>
  <c r="N11" i="3"/>
  <c r="O11" i="3" s="1"/>
  <c r="N9" i="3"/>
  <c r="O9" i="3" s="1"/>
  <c r="N7" i="3"/>
  <c r="O7" i="3" s="1"/>
  <c r="N5" i="3"/>
  <c r="O5" i="3" s="1"/>
  <c r="O14" i="3"/>
  <c r="C22" i="5"/>
  <c r="C39" i="5"/>
  <c r="C27" i="5"/>
  <c r="C29" i="5" s="1"/>
  <c r="O12" i="3"/>
  <c r="C40" i="5" l="1"/>
  <c r="C42" i="5" s="1"/>
  <c r="N17" i="3"/>
  <c r="O17" i="3"/>
  <c r="P5" i="3"/>
  <c r="Q5" i="3" s="1"/>
  <c r="R5" i="3" s="1"/>
  <c r="P11" i="3"/>
  <c r="Q11" i="3" s="1"/>
  <c r="R11" i="3" s="1"/>
  <c r="P10" i="3"/>
  <c r="Q10" i="3" s="1"/>
  <c r="R10" i="3" s="1"/>
  <c r="P9" i="3"/>
  <c r="Q9" i="3" s="1"/>
  <c r="R9" i="3" s="1"/>
  <c r="P7" i="3"/>
  <c r="Q7" i="3" s="1"/>
  <c r="R7" i="3" s="1"/>
  <c r="P4" i="3"/>
  <c r="P6" i="3"/>
  <c r="Q6" i="3" s="1"/>
  <c r="R6" i="3" s="1"/>
  <c r="P15" i="3"/>
  <c r="Q15" i="3" s="1"/>
  <c r="R15" i="3" s="1"/>
  <c r="P8" i="3"/>
  <c r="Q8" i="3" s="1"/>
  <c r="R8" i="3" s="1"/>
  <c r="P13" i="3"/>
  <c r="Q13" i="3" s="1"/>
  <c r="R13" i="3" s="1"/>
  <c r="P14" i="3"/>
  <c r="Q14" i="3" s="1"/>
  <c r="R14" i="3" s="1"/>
  <c r="P16" i="3"/>
  <c r="Q16" i="3" s="1"/>
  <c r="R16" i="3" s="1"/>
  <c r="P12" i="3"/>
  <c r="Q12" i="3" s="1"/>
  <c r="R12" i="3" s="1"/>
  <c r="P17" i="3" l="1"/>
  <c r="Q4" i="3"/>
  <c r="Q17" i="3" s="1"/>
  <c r="R4" i="3" l="1"/>
  <c r="R17" i="3" l="1"/>
  <c r="C12" i="2" s="1"/>
  <c r="C16" i="2" s="1"/>
</calcChain>
</file>

<file path=xl/sharedStrings.xml><?xml version="1.0" encoding="utf-8"?>
<sst xmlns="http://schemas.openxmlformats.org/spreadsheetml/2006/main" count="197" uniqueCount="128">
  <si>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</si>
  <si>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</si>
  <si>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</si>
  <si>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</si>
  <si>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</si>
  <si>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</si>
  <si>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</si>
  <si>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</si>
  <si>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</si>
  <si>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</si>
  <si>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</si>
  <si>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</si>
  <si>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</si>
  <si>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</si>
  <si>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</si>
  <si>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</si>
  <si>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</si>
  <si>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</si>
  <si>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</si>
  <si>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</si>
  <si>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</si>
  <si>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</si>
  <si>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</si>
  <si>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</si>
  <si>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</si>
  <si>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</si>
  <si>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</si>
  <si>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</si>
  <si>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</si>
  <si>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</si>
  <si>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</si>
  <si>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</si>
  <si>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</si>
  <si>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</si>
  <si>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</si>
  <si>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</si>
  <si>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</si>
  <si>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</si>
  <si>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</si>
  <si>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</si>
  <si>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</si>
  <si>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</si>
  <si>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</si>
  <si>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</si>
  <si>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</si>
  <si>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</si>
  <si>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</si>
  <si>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</si>
  <si>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</si>
  <si>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</si>
  <si>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</si>
  <si>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</si>
  <si>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</si>
  <si>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</si>
  <si>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</si>
  <si>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</si>
  <si>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</si>
  <si>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</si>
  <si>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</si>
  <si>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</si>
  <si>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</si>
  <si>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</si>
  <si>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</si>
  <si>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</si>
  <si>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</si>
  <si>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</si>
  <si>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</si>
  <si>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</si>
  <si>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</si>
  <si>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</si>
  <si>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</si>
  <si>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</si>
  <si>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</si>
  <si>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</si>
  <si>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</si>
  <si>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</si>
  <si>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</si>
  <si>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</si>
  <si>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</si>
  <si>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</si>
  <si>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</si>
  <si>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</si>
  <si>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</si>
  <si>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</si>
  <si>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G08</t>
  </si>
  <si>
    <t>I08</t>
  </si>
  <si>
    <t>T08</t>
  </si>
  <si>
    <t>V08</t>
  </si>
  <si>
    <t>X08</t>
  </si>
  <si>
    <t>Fläche</t>
  </si>
  <si>
    <t>Verkehrsfl. Flure, Eingangsb. Täglich - TH und Sportanlagen</t>
  </si>
  <si>
    <t>Sanitärräume - TH und Sportanlagen</t>
  </si>
  <si>
    <t>Duschen - TH und Sportanlagen</t>
  </si>
  <si>
    <t>Umkleiden - THund Sportanlagen</t>
  </si>
  <si>
    <t>Sporthallen - TH und Sportanlagen</t>
  </si>
  <si>
    <t>GGS Klostermarkt 5-9 TH 250</t>
  </si>
  <si>
    <t>250_00 Erdgeschoss</t>
  </si>
  <si>
    <t>001</t>
  </si>
  <si>
    <t>Turnhalle / Aula</t>
  </si>
  <si>
    <t>elastomerer Belag</t>
  </si>
  <si>
    <t>6</t>
  </si>
  <si>
    <t>004</t>
  </si>
  <si>
    <t>006</t>
  </si>
  <si>
    <t>Windfang 1</t>
  </si>
  <si>
    <t>Fliesen</t>
  </si>
  <si>
    <t>007</t>
  </si>
  <si>
    <t>Umkleide Jungen</t>
  </si>
  <si>
    <t>008</t>
  </si>
  <si>
    <t>Waschen/Duschen Jungen</t>
  </si>
  <si>
    <t>009</t>
  </si>
  <si>
    <t>WC-Jungen VR</t>
  </si>
  <si>
    <t>010</t>
  </si>
  <si>
    <t>WC-Jungen</t>
  </si>
  <si>
    <t>011</t>
  </si>
  <si>
    <t>Windfang 2</t>
  </si>
  <si>
    <t>012</t>
  </si>
  <si>
    <t>Umkleide Mädchen</t>
  </si>
  <si>
    <t>013</t>
  </si>
  <si>
    <t>Waschen/Duschen Mädchen</t>
  </si>
  <si>
    <t>014</t>
  </si>
  <si>
    <t>WC-Mädchen VR</t>
  </si>
  <si>
    <t>014.1</t>
  </si>
  <si>
    <t>WC-Mädchen 1</t>
  </si>
  <si>
    <t>014.2</t>
  </si>
  <si>
    <t>WC-Mädchen 2</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</si>
  <si>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</si>
  <si>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</si>
  <si>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Umkleide/Lehrer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</si>
</sst>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 fontId="26" fillId="25" borderId="31" xfId="0" applyNumberFormat="1" applyFont="1" applyFill="1" applyBorder="1" applyAlignment="1" applyProtection="1">
      <alignment horizontal="center"/>
      <protection hidden="1"/>
    </xf>
    <xf numFmtId="44" fontId="5" fillId="0" borderId="0" xfId="42" applyAlignment="1" applyProtection="1">
      <alignment horizontal="center"/>
      <protection hidden="1"/>
    </xf>
    <xf numFmtId="1" fontId="0" fillId="0" borderId="0" xfId="0" applyNumberFormat="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6" customWidth="1"/>
  </cols>
  <sheetData>
    <row r="1" spans="1:2" ht="30.6" customHeight="1" x14ac:dyDescent="0.2">
      <c r="A1" s="52" t="s">
        <v>0</v>
      </c>
    </row>
    <row r="2" spans="1:2" x14ac:dyDescent="0.2">
      <c r="A2" s="53" t="s">
        <v>1</v>
      </c>
      <c r="B2" s="1"/>
    </row>
    <row r="3" spans="1:2" ht="34.9" customHeight="1" x14ac:dyDescent="0.2">
      <c r="A3" s="53"/>
      <c r="B3" s="1"/>
    </row>
    <row r="4" spans="1:2" ht="46.5" customHeight="1" x14ac:dyDescent="0.2">
      <c r="A4" s="54" t="s">
        <v>67</v>
      </c>
    </row>
    <row r="5" spans="1:2" ht="51" x14ac:dyDescent="0.2">
      <c r="A5" s="55" t="s">
        <v>68</v>
      </c>
    </row>
    <row r="6" spans="1:2" x14ac:dyDescent="0.2">
      <c r="A6" s="55"/>
    </row>
    <row r="7" spans="1:2" ht="52.5" customHeight="1" x14ac:dyDescent="0.2">
      <c r="A7" s="55" t="s">
        <v>125</v>
      </c>
    </row>
    <row r="8" spans="1:2" x14ac:dyDescent="0.2">
      <c r="A8" s="55"/>
    </row>
    <row r="9" spans="1:2" ht="146.25" x14ac:dyDescent="0.2">
      <c r="A9" s="55" t="s">
        <v>126</v>
      </c>
    </row>
    <row r="10" spans="1:2" x14ac:dyDescent="0.2">
      <c r="A10" s="55"/>
    </row>
    <row r="11" spans="1:2" ht="51" x14ac:dyDescent="0.2">
      <c r="A11" s="55" t="s">
        <v>70</v>
      </c>
    </row>
    <row r="13" spans="1:2" x14ac:dyDescent="0.2">
      <c r="A13" s="55"/>
    </row>
    <row r="14" spans="1:2" x14ac:dyDescent="0.2">
      <c r="A14" s="55"/>
    </row>
    <row r="15" spans="1:2" x14ac:dyDescent="0.2">
      <c r="A15" s="55" t="s">
        <v>37</v>
      </c>
    </row>
    <row r="16" spans="1:2" x14ac:dyDescent="0.2">
      <c r="A16" s="57"/>
    </row>
  </sheetData>
  <sheetProtection algorithmName="SHA-512" hashValue="7pP7OLwOmZIr5BN0MIusJVDvV3uF/Z1mqNjscrGWdCr0iLN4UU6jjWVak2BqS3ByYOs8vMrHqpyJwNizmsCPPA==" saltValue="5WYAjrHJPMV0DW366ujy9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7" t="s">
        <v>2</v>
      </c>
      <c r="B1" s="107"/>
      <c r="C1" s="107"/>
      <c r="D1" s="58"/>
      <c r="E1" s="107" t="s">
        <v>3</v>
      </c>
      <c r="F1" s="107"/>
      <c r="G1" s="59"/>
      <c r="H1" s="58"/>
      <c r="I1" s="58"/>
      <c r="J1" s="58"/>
      <c r="K1" s="58"/>
    </row>
    <row r="2" spans="1:11" x14ac:dyDescent="0.2">
      <c r="A2" s="60"/>
      <c r="B2" s="108" t="s">
        <v>4</v>
      </c>
      <c r="C2" s="110"/>
      <c r="D2" s="78"/>
      <c r="E2" s="60"/>
      <c r="F2" s="61" t="s">
        <v>5</v>
      </c>
      <c r="G2" s="105"/>
      <c r="H2" s="105"/>
      <c r="I2" s="105"/>
      <c r="J2" s="105"/>
      <c r="K2" s="106"/>
    </row>
    <row r="3" spans="1:11" x14ac:dyDescent="0.2">
      <c r="A3" s="60"/>
      <c r="B3" s="109"/>
      <c r="C3" s="111"/>
      <c r="D3" s="58"/>
      <c r="E3" s="60"/>
      <c r="F3" s="62" t="s">
        <v>6</v>
      </c>
      <c r="G3" s="98"/>
      <c r="H3" s="98"/>
      <c r="I3" s="98"/>
      <c r="J3" s="98"/>
      <c r="K3" s="99"/>
    </row>
    <row r="4" spans="1:11" x14ac:dyDescent="0.2">
      <c r="A4" s="60"/>
      <c r="B4" s="62" t="s">
        <v>7</v>
      </c>
      <c r="C4" s="3"/>
      <c r="D4" s="58"/>
      <c r="E4" s="60"/>
      <c r="F4" s="62" t="s">
        <v>8</v>
      </c>
      <c r="G4" s="98"/>
      <c r="H4" s="98"/>
      <c r="I4" s="98"/>
      <c r="J4" s="98"/>
      <c r="K4" s="99"/>
    </row>
    <row r="5" spans="1:11" x14ac:dyDescent="0.2">
      <c r="A5" s="60"/>
      <c r="B5" s="62" t="s">
        <v>9</v>
      </c>
      <c r="C5" s="4"/>
      <c r="D5" s="58"/>
      <c r="E5" s="60"/>
      <c r="F5" s="62" t="s">
        <v>10</v>
      </c>
      <c r="G5" s="98"/>
      <c r="H5" s="98"/>
      <c r="I5" s="98"/>
      <c r="J5" s="98"/>
      <c r="K5" s="99"/>
    </row>
    <row r="6" spans="1:11" x14ac:dyDescent="0.2">
      <c r="A6" s="60"/>
      <c r="B6" s="62" t="s">
        <v>11</v>
      </c>
      <c r="C6" s="3"/>
      <c r="D6" s="58"/>
      <c r="E6" s="60"/>
      <c r="F6" s="62" t="s">
        <v>12</v>
      </c>
      <c r="G6" s="98"/>
      <c r="H6" s="98"/>
      <c r="I6" s="98"/>
      <c r="J6" s="98"/>
      <c r="K6" s="99"/>
    </row>
    <row r="7" spans="1:11" ht="13.5" thickBot="1" x14ac:dyDescent="0.25">
      <c r="A7" s="60"/>
      <c r="B7" s="62" t="s">
        <v>10</v>
      </c>
      <c r="C7" s="3"/>
      <c r="D7" s="58"/>
      <c r="E7" s="60"/>
      <c r="F7" s="63" t="s">
        <v>13</v>
      </c>
      <c r="G7" s="100"/>
      <c r="H7" s="101"/>
      <c r="I7" s="101"/>
      <c r="J7" s="101"/>
      <c r="K7" s="102"/>
    </row>
    <row r="8" spans="1:11" x14ac:dyDescent="0.2">
      <c r="A8" s="60"/>
      <c r="B8" s="62" t="s">
        <v>12</v>
      </c>
      <c r="C8" s="3"/>
      <c r="D8" s="58"/>
      <c r="E8" s="58"/>
      <c r="F8" s="58"/>
      <c r="G8" s="58"/>
      <c r="H8" s="58"/>
      <c r="I8" s="58"/>
      <c r="J8" s="58"/>
      <c r="K8" s="58"/>
    </row>
    <row r="9" spans="1:11" ht="13.5" thickBot="1" x14ac:dyDescent="0.25">
      <c r="A9" s="60"/>
      <c r="B9" s="63" t="s">
        <v>13</v>
      </c>
      <c r="C9" s="5"/>
      <c r="D9" s="58"/>
      <c r="E9" s="58"/>
      <c r="F9" s="58"/>
      <c r="G9" s="58"/>
      <c r="H9" s="58"/>
      <c r="I9" s="58"/>
      <c r="J9" s="58"/>
      <c r="K9" s="58"/>
    </row>
    <row r="10" spans="1:11" ht="46.9" customHeight="1" x14ac:dyDescent="0.2">
      <c r="A10" s="60"/>
      <c r="B10" s="64"/>
      <c r="C10" s="58"/>
      <c r="D10" s="58"/>
      <c r="E10" s="58"/>
      <c r="F10" s="58"/>
      <c r="G10" s="58"/>
      <c r="H10" s="58"/>
      <c r="I10" s="58"/>
      <c r="J10" s="58"/>
      <c r="K10" s="58"/>
    </row>
    <row r="11" spans="1:11" ht="13.5" thickBot="1" x14ac:dyDescent="0.25">
      <c r="A11" s="103" t="s">
        <v>81</v>
      </c>
      <c r="B11" s="103"/>
      <c r="C11" s="103"/>
      <c r="D11" s="65"/>
      <c r="E11" s="65"/>
      <c r="F11" s="104"/>
      <c r="G11" s="104"/>
      <c r="H11" s="104"/>
      <c r="I11" s="66"/>
      <c r="J11" s="67"/>
      <c r="K11" s="66"/>
    </row>
    <row r="12" spans="1:11" s="7" customFormat="1" ht="30" customHeight="1" thickBot="1" x14ac:dyDescent="0.25">
      <c r="A12" s="68"/>
      <c r="B12" s="69"/>
      <c r="C12" s="70" t="e">
        <f>SUM(Raumbuch!R17)</f>
        <v>#DIV/0!</v>
      </c>
      <c r="D12" s="68"/>
      <c r="E12" s="68"/>
      <c r="F12" s="104"/>
      <c r="G12" s="104"/>
      <c r="H12" s="104"/>
      <c r="I12" s="71"/>
      <c r="J12" s="72"/>
      <c r="K12" s="71"/>
    </row>
    <row r="13" spans="1:11" ht="26.25" customHeight="1" x14ac:dyDescent="0.2">
      <c r="A13" s="60"/>
      <c r="B13" s="64"/>
      <c r="C13" s="58"/>
      <c r="D13" s="58"/>
      <c r="E13" s="58"/>
      <c r="F13" s="58"/>
      <c r="G13" s="58"/>
      <c r="H13" s="58"/>
      <c r="I13" s="58"/>
      <c r="J13" s="73"/>
      <c r="K13" s="58"/>
    </row>
    <row r="14" spans="1:11" x14ac:dyDescent="0.2">
      <c r="A14" s="60"/>
      <c r="B14" s="64"/>
      <c r="C14" s="58"/>
      <c r="D14" s="58"/>
      <c r="E14" s="58"/>
      <c r="F14" s="58"/>
      <c r="G14" s="58"/>
      <c r="H14" s="58"/>
      <c r="I14" s="66"/>
      <c r="J14" s="66"/>
      <c r="K14" s="66"/>
    </row>
    <row r="15" spans="1:11" ht="13.5" thickBot="1" x14ac:dyDescent="0.25">
      <c r="A15" s="103" t="s">
        <v>14</v>
      </c>
      <c r="B15" s="103"/>
      <c r="C15" s="103"/>
      <c r="D15" s="65"/>
      <c r="E15" s="65"/>
      <c r="F15" s="65"/>
      <c r="G15" s="65"/>
      <c r="H15" s="65"/>
      <c r="I15" s="66"/>
      <c r="J15" s="66"/>
      <c r="K15" s="66"/>
    </row>
    <row r="16" spans="1:11" s="7" customFormat="1" ht="30" customHeight="1" thickBot="1" x14ac:dyDescent="0.25">
      <c r="A16" s="68"/>
      <c r="B16" s="69"/>
      <c r="C16" s="74" t="e">
        <f>C12*1.19</f>
        <v>#DIV/0!</v>
      </c>
      <c r="D16" s="68"/>
      <c r="E16" s="68"/>
      <c r="F16" s="68"/>
      <c r="G16" s="68"/>
      <c r="H16" s="68"/>
      <c r="I16" s="71"/>
      <c r="J16" s="71"/>
      <c r="K16" s="71"/>
    </row>
    <row r="17" spans="1:11" ht="35.25" customHeight="1" x14ac:dyDescent="0.2">
      <c r="A17" s="60"/>
      <c r="B17" s="64"/>
      <c r="C17" s="58"/>
      <c r="D17" s="58"/>
      <c r="E17" s="58"/>
      <c r="F17" s="58"/>
      <c r="G17" s="58"/>
      <c r="H17" s="58"/>
      <c r="I17" s="58"/>
      <c r="J17" s="58"/>
      <c r="K17" s="58"/>
    </row>
    <row r="18" spans="1:11" ht="29.45" customHeight="1" thickBot="1" x14ac:dyDescent="0.25">
      <c r="A18" s="103" t="s">
        <v>15</v>
      </c>
      <c r="B18" s="103"/>
      <c r="C18" s="103"/>
      <c r="D18" s="65"/>
      <c r="E18" s="65"/>
      <c r="F18" s="65"/>
      <c r="G18" s="65"/>
      <c r="H18" s="75" t="s">
        <v>16</v>
      </c>
      <c r="I18" s="66"/>
      <c r="J18" s="76"/>
      <c r="K18" s="66"/>
    </row>
    <row r="19" spans="1:11" s="7" customFormat="1" ht="31.5" customHeight="1" thickBot="1" x14ac:dyDescent="0.25">
      <c r="A19" s="68"/>
      <c r="B19" s="69"/>
      <c r="C19" s="32"/>
      <c r="D19" s="68"/>
      <c r="E19" s="68"/>
      <c r="F19" s="68"/>
      <c r="G19" s="68"/>
      <c r="H19" s="8"/>
      <c r="I19" s="66"/>
      <c r="J19" s="72"/>
      <c r="K19" s="71"/>
    </row>
    <row r="20" spans="1:11" x14ac:dyDescent="0.2">
      <c r="A20" s="60"/>
      <c r="B20" s="64"/>
      <c r="C20" s="58"/>
      <c r="D20" s="58"/>
      <c r="E20" s="58"/>
      <c r="F20" s="58"/>
      <c r="G20" s="58"/>
      <c r="H20" s="58"/>
      <c r="I20" s="58"/>
      <c r="J20" s="73"/>
      <c r="K20" s="58"/>
    </row>
    <row r="21" spans="1:11" ht="28.9" customHeight="1" thickBot="1" x14ac:dyDescent="0.25">
      <c r="A21" s="103" t="s">
        <v>17</v>
      </c>
      <c r="B21" s="103"/>
      <c r="C21" s="103"/>
      <c r="D21" s="65"/>
      <c r="E21" s="65"/>
      <c r="F21" s="65"/>
      <c r="G21" s="65"/>
      <c r="H21" s="75" t="s">
        <v>16</v>
      </c>
      <c r="I21" s="66"/>
      <c r="J21" s="77"/>
      <c r="K21" s="66"/>
    </row>
    <row r="22" spans="1:11" s="7" customFormat="1" ht="30" customHeight="1" thickBot="1" x14ac:dyDescent="0.25">
      <c r="A22" s="68"/>
      <c r="B22" s="69"/>
      <c r="C22" s="32"/>
      <c r="D22" s="68"/>
      <c r="E22" s="68"/>
      <c r="F22" s="68"/>
      <c r="G22" s="68"/>
      <c r="H22" s="9"/>
      <c r="I22" s="66"/>
      <c r="J22" s="72"/>
      <c r="K22" s="71"/>
    </row>
    <row r="23" spans="1:11" x14ac:dyDescent="0.2">
      <c r="A23" s="60"/>
      <c r="B23" s="64"/>
      <c r="C23" s="58"/>
      <c r="D23" s="58"/>
      <c r="E23" s="58"/>
      <c r="F23" s="58"/>
      <c r="G23" s="58"/>
      <c r="H23" s="58"/>
      <c r="I23" s="58"/>
      <c r="J23" s="73"/>
      <c r="K23" s="58"/>
    </row>
    <row r="24" spans="1:11" ht="29.45" customHeight="1" thickBot="1" x14ac:dyDescent="0.25">
      <c r="A24" s="103" t="s">
        <v>18</v>
      </c>
      <c r="B24" s="103"/>
      <c r="C24" s="103"/>
      <c r="D24" s="65"/>
      <c r="E24" s="65"/>
      <c r="F24" s="65"/>
      <c r="G24" s="65"/>
      <c r="H24" s="75" t="s">
        <v>16</v>
      </c>
      <c r="I24" s="66"/>
      <c r="J24" s="77"/>
      <c r="K24" s="66"/>
    </row>
    <row r="25" spans="1:11" s="7" customFormat="1" ht="30" customHeight="1" thickBot="1" x14ac:dyDescent="0.25">
      <c r="A25" s="68"/>
      <c r="B25" s="69"/>
      <c r="C25" s="32"/>
      <c r="D25" s="68"/>
      <c r="E25" s="68"/>
      <c r="F25" s="68"/>
      <c r="G25" s="68"/>
      <c r="H25" s="9"/>
      <c r="I25" s="66"/>
      <c r="J25" s="72"/>
      <c r="K25" s="71"/>
    </row>
  </sheetData>
  <sheetProtection algorithmName="SHA-512" hashValue="FqKmaR2U7KdFvuA1Oy/iugeXUgwuURpGD52bi0sIsY4qZAhXOx7pDeG33BsEbOdwaRq2BJYHQVTs4bT8wzQcPw==" saltValue="RevwBS+PTJdWKcla0NPmFA=="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
  <sheetViews>
    <sheetView zoomScale="90" zoomScaleNormal="90" workbookViewId="0">
      <selection activeCell="D5" sqref="D5"/>
    </sheetView>
  </sheetViews>
  <sheetFormatPr baseColWidth="10" defaultColWidth="11.5703125" defaultRowHeight="24.95" customHeight="1" x14ac:dyDescent="0.2"/>
  <cols>
    <col min="1" max="1" width="35.4257812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48" customWidth="1"/>
    <col min="8" max="8" width="14" style="34" customWidth="1"/>
    <col min="9" max="9" width="3.85546875" style="34" customWidth="1"/>
    <col min="10" max="10" width="14" style="46" customWidth="1"/>
    <col min="11" max="11" width="20.140625" style="34" customWidth="1"/>
    <col min="12" max="12" width="13.140625" style="34" customWidth="1"/>
    <col min="13" max="13" width="12.28515625" style="82" customWidth="1"/>
    <col min="14" max="14" width="19" style="34" customWidth="1"/>
    <col min="15" max="15" width="15" style="34" customWidth="1"/>
    <col min="16" max="16" width="13.7109375" style="34" customWidth="1"/>
    <col min="17" max="18" width="17.28515625" style="36" customWidth="1"/>
    <col min="19" max="16384" width="11.5703125" style="34"/>
  </cols>
  <sheetData>
    <row r="1" spans="1:18" ht="24.95" customHeight="1" x14ac:dyDescent="0.2">
      <c r="D1" s="35" t="s">
        <v>80</v>
      </c>
      <c r="E1" s="35">
        <v>273</v>
      </c>
    </row>
    <row r="2" spans="1:18" ht="24.95" customHeight="1" thickBot="1" x14ac:dyDescent="0.25"/>
    <row r="3" spans="1:18" s="37" customFormat="1" ht="49.5" customHeight="1" x14ac:dyDescent="0.2">
      <c r="A3" s="39" t="s">
        <v>71</v>
      </c>
      <c r="B3" s="39" t="s">
        <v>19</v>
      </c>
      <c r="C3" s="39" t="s">
        <v>20</v>
      </c>
      <c r="D3" s="39" t="s">
        <v>21</v>
      </c>
      <c r="E3" s="39" t="s">
        <v>22</v>
      </c>
      <c r="F3" s="39" t="s">
        <v>23</v>
      </c>
      <c r="G3" s="49" t="s">
        <v>89</v>
      </c>
      <c r="H3" s="39" t="s">
        <v>76</v>
      </c>
      <c r="I3" s="39"/>
      <c r="J3" s="47" t="s">
        <v>77</v>
      </c>
      <c r="K3" s="39" t="s">
        <v>72</v>
      </c>
      <c r="L3" s="39" t="s">
        <v>24</v>
      </c>
      <c r="M3" s="83" t="s">
        <v>69</v>
      </c>
      <c r="N3" s="39" t="s">
        <v>75</v>
      </c>
      <c r="O3" s="40" t="s">
        <v>78</v>
      </c>
      <c r="P3" s="41" t="s">
        <v>25</v>
      </c>
      <c r="Q3" s="42" t="s">
        <v>73</v>
      </c>
      <c r="R3" s="42" t="s">
        <v>79</v>
      </c>
    </row>
    <row r="4" spans="1:18" ht="24.95" customHeight="1" x14ac:dyDescent="0.2">
      <c r="A4" s="79" t="s">
        <v>95</v>
      </c>
      <c r="B4" s="79" t="s">
        <v>96</v>
      </c>
      <c r="C4" s="79" t="s">
        <v>97</v>
      </c>
      <c r="D4" s="79" t="s">
        <v>98</v>
      </c>
      <c r="E4" s="79" t="s">
        <v>88</v>
      </c>
      <c r="F4" s="80" t="s">
        <v>99</v>
      </c>
      <c r="G4" s="79">
        <v>195.18</v>
      </c>
      <c r="H4" s="79" t="s">
        <v>100</v>
      </c>
      <c r="I4" s="79"/>
      <c r="J4" s="81">
        <f>H4*$E$1/6</f>
        <v>273</v>
      </c>
      <c r="K4" s="43">
        <f>G4*J4</f>
        <v>53284.14</v>
      </c>
      <c r="L4" s="33">
        <f>VLOOKUP(E4,'Raumgruppen - Leistungen'!$A$3:$D$7,4)*$M4</f>
        <v>0</v>
      </c>
      <c r="M4" s="84">
        <v>1</v>
      </c>
      <c r="N4" s="43" t="e">
        <f>G4/L4</f>
        <v>#DIV/0!</v>
      </c>
      <c r="O4" s="44" t="e">
        <f t="shared" ref="O4:O16" si="0">N4*H4</f>
        <v>#DIV/0!</v>
      </c>
      <c r="P4" s="45" t="e">
        <f>N4*Stundenverrechnungssatz!$C$42</f>
        <v>#DIV/0!</v>
      </c>
      <c r="Q4" s="38" t="e">
        <f t="shared" ref="Q4:Q16" si="1">J4*P4</f>
        <v>#DIV/0!</v>
      </c>
      <c r="R4" s="38" t="e">
        <f t="shared" ref="R4:R16" si="2">Q4/12</f>
        <v>#DIV/0!</v>
      </c>
    </row>
    <row r="5" spans="1:18" ht="24.95" customHeight="1" x14ac:dyDescent="0.2">
      <c r="A5" s="79" t="s">
        <v>95</v>
      </c>
      <c r="B5" s="79" t="s">
        <v>96</v>
      </c>
      <c r="C5" s="79" t="s">
        <v>101</v>
      </c>
      <c r="D5" s="79" t="s">
        <v>127</v>
      </c>
      <c r="E5" s="79" t="s">
        <v>87</v>
      </c>
      <c r="F5" s="80" t="s">
        <v>99</v>
      </c>
      <c r="G5" s="79">
        <v>17.59</v>
      </c>
      <c r="H5" s="79" t="s">
        <v>100</v>
      </c>
      <c r="I5" s="79"/>
      <c r="J5" s="81">
        <f t="shared" ref="J5:J16" si="3">H5*$E$1/6</f>
        <v>273</v>
      </c>
      <c r="K5" s="43">
        <f t="shared" ref="K5:K16" si="4">G5*J5</f>
        <v>4802.07</v>
      </c>
      <c r="L5" s="33">
        <f>VLOOKUP(E5,'Raumgruppen - Leistungen'!$A$3:$D$7,4)*$M5</f>
        <v>0</v>
      </c>
      <c r="M5" s="84">
        <v>1</v>
      </c>
      <c r="N5" s="43" t="e">
        <f t="shared" ref="N5:N16" si="5">G5/L5</f>
        <v>#DIV/0!</v>
      </c>
      <c r="O5" s="44" t="e">
        <f t="shared" si="0"/>
        <v>#DIV/0!</v>
      </c>
      <c r="P5" s="45" t="e">
        <f>N5*Stundenverrechnungssatz!$C$42</f>
        <v>#DIV/0!</v>
      </c>
      <c r="Q5" s="38" t="e">
        <f t="shared" si="1"/>
        <v>#DIV/0!</v>
      </c>
      <c r="R5" s="38" t="e">
        <f t="shared" si="2"/>
        <v>#DIV/0!</v>
      </c>
    </row>
    <row r="6" spans="1:18" ht="24.95" customHeight="1" x14ac:dyDescent="0.2">
      <c r="A6" s="79" t="s">
        <v>95</v>
      </c>
      <c r="B6" s="79" t="s">
        <v>96</v>
      </c>
      <c r="C6" s="79" t="s">
        <v>102</v>
      </c>
      <c r="D6" s="79" t="s">
        <v>103</v>
      </c>
      <c r="E6" s="79" t="s">
        <v>84</v>
      </c>
      <c r="F6" s="79" t="s">
        <v>104</v>
      </c>
      <c r="G6" s="79">
        <v>8.9600000000000009</v>
      </c>
      <c r="H6" s="79" t="s">
        <v>100</v>
      </c>
      <c r="I6" s="79"/>
      <c r="J6" s="81">
        <f t="shared" si="3"/>
        <v>273</v>
      </c>
      <c r="K6" s="43">
        <f t="shared" si="4"/>
        <v>2446.0800000000004</v>
      </c>
      <c r="L6" s="33">
        <f>VLOOKUP(E6,'Raumgruppen - Leistungen'!$A$3:$D$7,4)*$M6</f>
        <v>0</v>
      </c>
      <c r="M6" s="84">
        <v>1</v>
      </c>
      <c r="N6" s="43" t="e">
        <f t="shared" si="5"/>
        <v>#DIV/0!</v>
      </c>
      <c r="O6" s="44" t="e">
        <f t="shared" si="0"/>
        <v>#DIV/0!</v>
      </c>
      <c r="P6" s="45" t="e">
        <f>N6*Stundenverrechnungssatz!$C$42</f>
        <v>#DIV/0!</v>
      </c>
      <c r="Q6" s="38" t="e">
        <f t="shared" si="1"/>
        <v>#DIV/0!</v>
      </c>
      <c r="R6" s="38" t="e">
        <f t="shared" si="2"/>
        <v>#DIV/0!</v>
      </c>
    </row>
    <row r="7" spans="1:18" ht="24.95" customHeight="1" x14ac:dyDescent="0.2">
      <c r="A7" s="79" t="s">
        <v>95</v>
      </c>
      <c r="B7" s="79" t="s">
        <v>96</v>
      </c>
      <c r="C7" s="79" t="s">
        <v>105</v>
      </c>
      <c r="D7" s="79" t="s">
        <v>106</v>
      </c>
      <c r="E7" s="79" t="s">
        <v>87</v>
      </c>
      <c r="F7" s="79" t="s">
        <v>104</v>
      </c>
      <c r="G7" s="79">
        <v>19.399999999999999</v>
      </c>
      <c r="H7" s="79" t="s">
        <v>100</v>
      </c>
      <c r="I7" s="79"/>
      <c r="J7" s="81">
        <f t="shared" si="3"/>
        <v>273</v>
      </c>
      <c r="K7" s="43">
        <f t="shared" si="4"/>
        <v>5296.2</v>
      </c>
      <c r="L7" s="33">
        <f>VLOOKUP(E7,'Raumgruppen - Leistungen'!$A$3:$D$7,4)*$M7</f>
        <v>0</v>
      </c>
      <c r="M7" s="84">
        <v>1</v>
      </c>
      <c r="N7" s="43" t="e">
        <f t="shared" si="5"/>
        <v>#DIV/0!</v>
      </c>
      <c r="O7" s="44" t="e">
        <f t="shared" si="0"/>
        <v>#DIV/0!</v>
      </c>
      <c r="P7" s="45" t="e">
        <f>N7*Stundenverrechnungssatz!$C$42</f>
        <v>#DIV/0!</v>
      </c>
      <c r="Q7" s="38" t="e">
        <f t="shared" si="1"/>
        <v>#DIV/0!</v>
      </c>
      <c r="R7" s="38" t="e">
        <f t="shared" si="2"/>
        <v>#DIV/0!</v>
      </c>
    </row>
    <row r="8" spans="1:18" ht="24.95" customHeight="1" x14ac:dyDescent="0.2">
      <c r="A8" s="79" t="s">
        <v>95</v>
      </c>
      <c r="B8" s="79" t="s">
        <v>96</v>
      </c>
      <c r="C8" s="79" t="s">
        <v>107</v>
      </c>
      <c r="D8" s="79" t="s">
        <v>108</v>
      </c>
      <c r="E8" s="79" t="s">
        <v>86</v>
      </c>
      <c r="F8" s="79" t="s">
        <v>104</v>
      </c>
      <c r="G8" s="79">
        <v>15.14</v>
      </c>
      <c r="H8" s="79" t="s">
        <v>100</v>
      </c>
      <c r="I8" s="79"/>
      <c r="J8" s="81">
        <f t="shared" si="3"/>
        <v>273</v>
      </c>
      <c r="K8" s="43">
        <f t="shared" si="4"/>
        <v>4133.22</v>
      </c>
      <c r="L8" s="33">
        <f>VLOOKUP(E8,'Raumgruppen - Leistungen'!$A$3:$D$7,4)*$M8</f>
        <v>0</v>
      </c>
      <c r="M8" s="84">
        <v>1</v>
      </c>
      <c r="N8" s="43" t="e">
        <f t="shared" si="5"/>
        <v>#DIV/0!</v>
      </c>
      <c r="O8" s="44" t="e">
        <f t="shared" si="0"/>
        <v>#DIV/0!</v>
      </c>
      <c r="P8" s="45" t="e">
        <f>N8*Stundenverrechnungssatz!$C$42</f>
        <v>#DIV/0!</v>
      </c>
      <c r="Q8" s="38" t="e">
        <f t="shared" si="1"/>
        <v>#DIV/0!</v>
      </c>
      <c r="R8" s="38" t="e">
        <f t="shared" si="2"/>
        <v>#DIV/0!</v>
      </c>
    </row>
    <row r="9" spans="1:18" ht="24.95" customHeight="1" x14ac:dyDescent="0.2">
      <c r="A9" s="79" t="s">
        <v>95</v>
      </c>
      <c r="B9" s="79" t="s">
        <v>96</v>
      </c>
      <c r="C9" s="79" t="s">
        <v>109</v>
      </c>
      <c r="D9" s="79" t="s">
        <v>110</v>
      </c>
      <c r="E9" s="79" t="s">
        <v>85</v>
      </c>
      <c r="F9" s="79" t="s">
        <v>104</v>
      </c>
      <c r="G9" s="79">
        <v>3.45</v>
      </c>
      <c r="H9" s="79" t="s">
        <v>100</v>
      </c>
      <c r="I9" s="79"/>
      <c r="J9" s="81">
        <f t="shared" si="3"/>
        <v>273</v>
      </c>
      <c r="K9" s="43">
        <f t="shared" si="4"/>
        <v>941.85</v>
      </c>
      <c r="L9" s="33">
        <f>VLOOKUP(E9,'Raumgruppen - Leistungen'!$A$3:$D$7,4)*$M9</f>
        <v>0</v>
      </c>
      <c r="M9" s="84">
        <v>1</v>
      </c>
      <c r="N9" s="43" t="e">
        <f t="shared" si="5"/>
        <v>#DIV/0!</v>
      </c>
      <c r="O9" s="44" t="e">
        <f t="shared" si="0"/>
        <v>#DIV/0!</v>
      </c>
      <c r="P9" s="45" t="e">
        <f>N9*Stundenverrechnungssatz!$C$42</f>
        <v>#DIV/0!</v>
      </c>
      <c r="Q9" s="38" t="e">
        <f t="shared" si="1"/>
        <v>#DIV/0!</v>
      </c>
      <c r="R9" s="38" t="e">
        <f t="shared" si="2"/>
        <v>#DIV/0!</v>
      </c>
    </row>
    <row r="10" spans="1:18" ht="24.95" customHeight="1" x14ac:dyDescent="0.2">
      <c r="A10" s="79" t="s">
        <v>95</v>
      </c>
      <c r="B10" s="79" t="s">
        <v>96</v>
      </c>
      <c r="C10" s="79" t="s">
        <v>111</v>
      </c>
      <c r="D10" s="79" t="s">
        <v>112</v>
      </c>
      <c r="E10" s="79" t="s">
        <v>85</v>
      </c>
      <c r="F10" s="79" t="s">
        <v>104</v>
      </c>
      <c r="G10" s="79">
        <v>1.38</v>
      </c>
      <c r="H10" s="79" t="s">
        <v>100</v>
      </c>
      <c r="I10" s="79"/>
      <c r="J10" s="81">
        <f t="shared" si="3"/>
        <v>273</v>
      </c>
      <c r="K10" s="43">
        <f t="shared" si="4"/>
        <v>376.73999999999995</v>
      </c>
      <c r="L10" s="33">
        <f>VLOOKUP(E10,'Raumgruppen - Leistungen'!$A$3:$D$7,4)*$M10</f>
        <v>0</v>
      </c>
      <c r="M10" s="84">
        <v>1</v>
      </c>
      <c r="N10" s="43" t="e">
        <f t="shared" si="5"/>
        <v>#DIV/0!</v>
      </c>
      <c r="O10" s="44" t="e">
        <f t="shared" si="0"/>
        <v>#DIV/0!</v>
      </c>
      <c r="P10" s="45" t="e">
        <f>N10*Stundenverrechnungssatz!$C$42</f>
        <v>#DIV/0!</v>
      </c>
      <c r="Q10" s="38" t="e">
        <f t="shared" si="1"/>
        <v>#DIV/0!</v>
      </c>
      <c r="R10" s="38" t="e">
        <f t="shared" si="2"/>
        <v>#DIV/0!</v>
      </c>
    </row>
    <row r="11" spans="1:18" ht="24.95" customHeight="1" x14ac:dyDescent="0.2">
      <c r="A11" s="79" t="s">
        <v>95</v>
      </c>
      <c r="B11" s="79" t="s">
        <v>96</v>
      </c>
      <c r="C11" s="79" t="s">
        <v>113</v>
      </c>
      <c r="D11" s="79" t="s">
        <v>114</v>
      </c>
      <c r="E11" s="79" t="s">
        <v>84</v>
      </c>
      <c r="F11" s="79" t="s">
        <v>104</v>
      </c>
      <c r="G11" s="79">
        <v>3.19</v>
      </c>
      <c r="H11" s="79" t="s">
        <v>100</v>
      </c>
      <c r="I11" s="79"/>
      <c r="J11" s="81">
        <f t="shared" si="3"/>
        <v>273</v>
      </c>
      <c r="K11" s="43">
        <f t="shared" si="4"/>
        <v>870.87</v>
      </c>
      <c r="L11" s="33">
        <f>VLOOKUP(E11,'Raumgruppen - Leistungen'!$A$3:$D$7,4)*$M11</f>
        <v>0</v>
      </c>
      <c r="M11" s="84">
        <v>1</v>
      </c>
      <c r="N11" s="43" t="e">
        <f t="shared" si="5"/>
        <v>#DIV/0!</v>
      </c>
      <c r="O11" s="44" t="e">
        <f t="shared" si="0"/>
        <v>#DIV/0!</v>
      </c>
      <c r="P11" s="45" t="e">
        <f>N11*Stundenverrechnungssatz!$C$42</f>
        <v>#DIV/0!</v>
      </c>
      <c r="Q11" s="38" t="e">
        <f t="shared" si="1"/>
        <v>#DIV/0!</v>
      </c>
      <c r="R11" s="38" t="e">
        <f t="shared" si="2"/>
        <v>#DIV/0!</v>
      </c>
    </row>
    <row r="12" spans="1:18" ht="24.95" customHeight="1" x14ac:dyDescent="0.2">
      <c r="A12" s="79" t="s">
        <v>95</v>
      </c>
      <c r="B12" s="79" t="s">
        <v>96</v>
      </c>
      <c r="C12" s="79" t="s">
        <v>115</v>
      </c>
      <c r="D12" s="79" t="s">
        <v>116</v>
      </c>
      <c r="E12" s="79" t="s">
        <v>87</v>
      </c>
      <c r="F12" s="79" t="s">
        <v>104</v>
      </c>
      <c r="G12" s="79">
        <v>23.89</v>
      </c>
      <c r="H12" s="79" t="s">
        <v>100</v>
      </c>
      <c r="I12" s="79"/>
      <c r="J12" s="81">
        <f t="shared" si="3"/>
        <v>273</v>
      </c>
      <c r="K12" s="43">
        <f t="shared" si="4"/>
        <v>6521.97</v>
      </c>
      <c r="L12" s="33">
        <f>VLOOKUP(E12,'Raumgruppen - Leistungen'!$A$3:$D$7,4)*$M12</f>
        <v>0</v>
      </c>
      <c r="M12" s="84">
        <v>1</v>
      </c>
      <c r="N12" s="43" t="e">
        <f t="shared" si="5"/>
        <v>#DIV/0!</v>
      </c>
      <c r="O12" s="44" t="e">
        <f t="shared" si="0"/>
        <v>#DIV/0!</v>
      </c>
      <c r="P12" s="45" t="e">
        <f>N12*Stundenverrechnungssatz!$C$42</f>
        <v>#DIV/0!</v>
      </c>
      <c r="Q12" s="38" t="e">
        <f t="shared" si="1"/>
        <v>#DIV/0!</v>
      </c>
      <c r="R12" s="38" t="e">
        <f t="shared" si="2"/>
        <v>#DIV/0!</v>
      </c>
    </row>
    <row r="13" spans="1:18" ht="24.95" customHeight="1" x14ac:dyDescent="0.2">
      <c r="A13" s="79" t="s">
        <v>95</v>
      </c>
      <c r="B13" s="79" t="s">
        <v>96</v>
      </c>
      <c r="C13" s="79" t="s">
        <v>117</v>
      </c>
      <c r="D13" s="79" t="s">
        <v>118</v>
      </c>
      <c r="E13" s="79" t="s">
        <v>86</v>
      </c>
      <c r="F13" s="79" t="s">
        <v>104</v>
      </c>
      <c r="G13" s="79">
        <v>12.88</v>
      </c>
      <c r="H13" s="79" t="s">
        <v>100</v>
      </c>
      <c r="I13" s="79"/>
      <c r="J13" s="81">
        <f t="shared" si="3"/>
        <v>273</v>
      </c>
      <c r="K13" s="43">
        <f t="shared" si="4"/>
        <v>3516.2400000000002</v>
      </c>
      <c r="L13" s="33">
        <f>VLOOKUP(E13,'Raumgruppen - Leistungen'!$A$3:$D$7,4)*$M13</f>
        <v>0</v>
      </c>
      <c r="M13" s="84">
        <v>1</v>
      </c>
      <c r="N13" s="43" t="e">
        <f t="shared" si="5"/>
        <v>#DIV/0!</v>
      </c>
      <c r="O13" s="44" t="e">
        <f t="shared" si="0"/>
        <v>#DIV/0!</v>
      </c>
      <c r="P13" s="45" t="e">
        <f>N13*Stundenverrechnungssatz!$C$42</f>
        <v>#DIV/0!</v>
      </c>
      <c r="Q13" s="38" t="e">
        <f t="shared" si="1"/>
        <v>#DIV/0!</v>
      </c>
      <c r="R13" s="38" t="e">
        <f t="shared" si="2"/>
        <v>#DIV/0!</v>
      </c>
    </row>
    <row r="14" spans="1:18" ht="24.95" customHeight="1" x14ac:dyDescent="0.2">
      <c r="A14" s="79" t="s">
        <v>95</v>
      </c>
      <c r="B14" s="79" t="s">
        <v>96</v>
      </c>
      <c r="C14" s="79" t="s">
        <v>119</v>
      </c>
      <c r="D14" s="79" t="s">
        <v>120</v>
      </c>
      <c r="E14" s="79" t="s">
        <v>85</v>
      </c>
      <c r="F14" s="79" t="s">
        <v>104</v>
      </c>
      <c r="G14" s="79">
        <v>3.28</v>
      </c>
      <c r="H14" s="79" t="s">
        <v>100</v>
      </c>
      <c r="I14" s="79"/>
      <c r="J14" s="81">
        <f t="shared" si="3"/>
        <v>273</v>
      </c>
      <c r="K14" s="43">
        <f t="shared" si="4"/>
        <v>895.43999999999994</v>
      </c>
      <c r="L14" s="33">
        <f>VLOOKUP(E14,'Raumgruppen - Leistungen'!$A$3:$D$7,4)*$M14</f>
        <v>0</v>
      </c>
      <c r="M14" s="84">
        <v>1</v>
      </c>
      <c r="N14" s="43" t="e">
        <f t="shared" si="5"/>
        <v>#DIV/0!</v>
      </c>
      <c r="O14" s="44" t="e">
        <f t="shared" si="0"/>
        <v>#DIV/0!</v>
      </c>
      <c r="P14" s="45" t="e">
        <f>N14*Stundenverrechnungssatz!$C$42</f>
        <v>#DIV/0!</v>
      </c>
      <c r="Q14" s="38" t="e">
        <f t="shared" si="1"/>
        <v>#DIV/0!</v>
      </c>
      <c r="R14" s="38" t="e">
        <f t="shared" si="2"/>
        <v>#DIV/0!</v>
      </c>
    </row>
    <row r="15" spans="1:18" ht="24.95" customHeight="1" x14ac:dyDescent="0.2">
      <c r="A15" s="79" t="s">
        <v>95</v>
      </c>
      <c r="B15" s="79" t="s">
        <v>96</v>
      </c>
      <c r="C15" s="79" t="s">
        <v>121</v>
      </c>
      <c r="D15" s="79" t="s">
        <v>122</v>
      </c>
      <c r="E15" s="79" t="s">
        <v>85</v>
      </c>
      <c r="F15" s="79" t="s">
        <v>104</v>
      </c>
      <c r="G15" s="79">
        <v>1.36</v>
      </c>
      <c r="H15" s="79" t="s">
        <v>100</v>
      </c>
      <c r="I15" s="79"/>
      <c r="J15" s="81">
        <f t="shared" si="3"/>
        <v>273</v>
      </c>
      <c r="K15" s="43">
        <f t="shared" si="4"/>
        <v>371.28000000000003</v>
      </c>
      <c r="L15" s="33">
        <f>VLOOKUP(E15,'Raumgruppen - Leistungen'!$A$3:$D$7,4)*$M15</f>
        <v>0</v>
      </c>
      <c r="M15" s="84">
        <v>1</v>
      </c>
      <c r="N15" s="43" t="e">
        <f t="shared" si="5"/>
        <v>#DIV/0!</v>
      </c>
      <c r="O15" s="44" t="e">
        <f t="shared" si="0"/>
        <v>#DIV/0!</v>
      </c>
      <c r="P15" s="45" t="e">
        <f>N15*Stundenverrechnungssatz!$C$42</f>
        <v>#DIV/0!</v>
      </c>
      <c r="Q15" s="38" t="e">
        <f t="shared" si="1"/>
        <v>#DIV/0!</v>
      </c>
      <c r="R15" s="38" t="e">
        <f t="shared" si="2"/>
        <v>#DIV/0!</v>
      </c>
    </row>
    <row r="16" spans="1:18" ht="24.95" customHeight="1" x14ac:dyDescent="0.2">
      <c r="A16" s="79" t="s">
        <v>95</v>
      </c>
      <c r="B16" s="79" t="s">
        <v>96</v>
      </c>
      <c r="C16" s="79" t="s">
        <v>123</v>
      </c>
      <c r="D16" s="79" t="s">
        <v>124</v>
      </c>
      <c r="E16" s="79" t="s">
        <v>85</v>
      </c>
      <c r="F16" s="79" t="s">
        <v>104</v>
      </c>
      <c r="G16" s="79">
        <v>1.4</v>
      </c>
      <c r="H16" s="79" t="s">
        <v>100</v>
      </c>
      <c r="I16" s="79"/>
      <c r="J16" s="81">
        <f t="shared" si="3"/>
        <v>273</v>
      </c>
      <c r="K16" s="43">
        <f t="shared" si="4"/>
        <v>382.2</v>
      </c>
      <c r="L16" s="33">
        <f>VLOOKUP(E16,'Raumgruppen - Leistungen'!$A$3:$D$7,4)*$M16</f>
        <v>0</v>
      </c>
      <c r="M16" s="84">
        <v>1</v>
      </c>
      <c r="N16" s="43" t="e">
        <f t="shared" si="5"/>
        <v>#DIV/0!</v>
      </c>
      <c r="O16" s="44" t="e">
        <f t="shared" si="0"/>
        <v>#DIV/0!</v>
      </c>
      <c r="P16" s="45" t="e">
        <f>N16*Stundenverrechnungssatz!$C$42</f>
        <v>#DIV/0!</v>
      </c>
      <c r="Q16" s="38" t="e">
        <f t="shared" si="1"/>
        <v>#DIV/0!</v>
      </c>
      <c r="R16" s="38" t="e">
        <f t="shared" si="2"/>
        <v>#DIV/0!</v>
      </c>
    </row>
    <row r="17" spans="7:18" ht="24.95" customHeight="1" x14ac:dyDescent="0.2">
      <c r="G17" s="48">
        <f>SUM(G4:G16)</f>
        <v>307.09999999999997</v>
      </c>
      <c r="H17" s="48"/>
      <c r="I17" s="48"/>
      <c r="J17" s="51"/>
      <c r="K17" s="48">
        <f>SUM(K4:K16)</f>
        <v>83838.300000000017</v>
      </c>
      <c r="L17" s="48"/>
      <c r="M17" s="85"/>
      <c r="N17" s="48" t="e">
        <f>SUM(N4:N16)</f>
        <v>#DIV/0!</v>
      </c>
      <c r="O17" s="48" t="e">
        <f>SUM(O4:O16)</f>
        <v>#DIV/0!</v>
      </c>
      <c r="P17" s="50" t="e">
        <f>SUM(P4:P16)</f>
        <v>#DIV/0!</v>
      </c>
      <c r="Q17" s="50" t="e">
        <f>SUM(Q4:Q16)</f>
        <v>#DIV/0!</v>
      </c>
      <c r="R17" s="50" t="e">
        <f>SUM(R4:R16)</f>
        <v>#DIV/0!</v>
      </c>
    </row>
  </sheetData>
  <sheetProtection algorithmName="SHA-512" hashValue="xLMT9Oeazs7IS06Ti35QM1tni7KseOcfc+k45eGa7FbY0NchPcDmo7CSZZv/yKzEMoMbB7Xv3q44Zx6JQrbtQw==" saltValue="Vh/+V/gqOp9HMXWBlBQOa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workbookViewId="0"/>
  </sheetViews>
  <sheetFormatPr baseColWidth="10" defaultColWidth="10.28515625" defaultRowHeight="12.75" x14ac:dyDescent="0.2"/>
  <cols>
    <col min="1" max="1" width="9.28515625" style="86" customWidth="1"/>
    <col min="2" max="2" width="78.140625" style="86" bestFit="1" customWidth="1"/>
    <col min="3" max="3" width="14.5703125" style="88" customWidth="1"/>
    <col min="4" max="4" width="16.7109375" style="97" customWidth="1"/>
  </cols>
  <sheetData>
    <row r="1" spans="1:4" ht="15" x14ac:dyDescent="0.2">
      <c r="B1" s="87"/>
      <c r="D1" s="94"/>
    </row>
    <row r="2" spans="1:4" ht="62.25" customHeight="1" x14ac:dyDescent="0.25">
      <c r="A2" s="89"/>
      <c r="B2" s="90" t="s">
        <v>26</v>
      </c>
      <c r="C2" s="91" t="s">
        <v>82</v>
      </c>
      <c r="D2" s="95" t="s">
        <v>83</v>
      </c>
    </row>
    <row r="3" spans="1:4" x14ac:dyDescent="0.2">
      <c r="A3" s="92" t="s">
        <v>84</v>
      </c>
      <c r="B3" s="92" t="s">
        <v>90</v>
      </c>
      <c r="C3" s="93">
        <v>6</v>
      </c>
      <c r="D3" s="96"/>
    </row>
    <row r="4" spans="1:4" x14ac:dyDescent="0.2">
      <c r="A4" s="92" t="s">
        <v>85</v>
      </c>
      <c r="B4" s="92" t="s">
        <v>91</v>
      </c>
      <c r="C4" s="93">
        <v>6</v>
      </c>
      <c r="D4" s="96"/>
    </row>
    <row r="5" spans="1:4" x14ac:dyDescent="0.2">
      <c r="A5" s="92" t="s">
        <v>86</v>
      </c>
      <c r="B5" s="92" t="s">
        <v>92</v>
      </c>
      <c r="C5" s="93">
        <v>6</v>
      </c>
      <c r="D5" s="96"/>
    </row>
    <row r="6" spans="1:4" x14ac:dyDescent="0.2">
      <c r="A6" s="92" t="s">
        <v>87</v>
      </c>
      <c r="B6" s="92" t="s">
        <v>93</v>
      </c>
      <c r="C6" s="93">
        <v>6</v>
      </c>
      <c r="D6" s="96"/>
    </row>
    <row r="7" spans="1:4" x14ac:dyDescent="0.2">
      <c r="A7" s="92" t="s">
        <v>88</v>
      </c>
      <c r="B7" s="92" t="s">
        <v>94</v>
      </c>
      <c r="C7" s="93">
        <v>6</v>
      </c>
      <c r="D7" s="96"/>
    </row>
  </sheetData>
  <sheetProtection algorithmName="SHA-512" hashValue="LKU8Icfw4wx53E3kBTUxBtUS8cRV+zt4JbJkBO8KSrxmf16BfQ3vjT20I1mXRcQRex0OkTJE0FlkVxNn8MlZjQ==" saltValue="KOYAkUCw1nq6GH4vRmtld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8" workbookViewId="0">
      <selection activeCell="A46" sqref="A46: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2" t="s">
        <v>74</v>
      </c>
      <c r="B1" s="113"/>
      <c r="C1" s="114"/>
    </row>
    <row r="2" spans="1:3" ht="12.75" customHeight="1" x14ac:dyDescent="0.2">
      <c r="A2" s="115"/>
      <c r="B2" s="116"/>
      <c r="C2" s="119" t="s">
        <v>27</v>
      </c>
    </row>
    <row r="3" spans="1:3" ht="33" customHeight="1" thickBot="1" x14ac:dyDescent="0.25">
      <c r="A3" s="117"/>
      <c r="B3" s="118"/>
      <c r="C3" s="120"/>
    </row>
    <row r="4" spans="1:3" ht="15.75" thickBot="1" x14ac:dyDescent="0.25">
      <c r="A4" s="10" t="s">
        <v>28</v>
      </c>
      <c r="B4" s="11">
        <v>1</v>
      </c>
      <c r="C4" s="12"/>
    </row>
    <row r="5" spans="1:3" ht="15" x14ac:dyDescent="0.2">
      <c r="A5" s="13" t="s">
        <v>29</v>
      </c>
      <c r="B5" s="121"/>
      <c r="C5" s="122"/>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7" t="s">
        <v>37</v>
      </c>
      <c r="C12" s="128"/>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7" t="s">
        <v>37</v>
      </c>
      <c r="C23" s="128"/>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9" t="s">
        <v>37</v>
      </c>
      <c r="C30" s="130"/>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3"/>
      <c r="B41" s="124"/>
      <c r="C41" s="125"/>
    </row>
    <row r="42" spans="1:3" ht="15.75" thickBot="1" x14ac:dyDescent="0.25">
      <c r="A42" s="21" t="s">
        <v>66</v>
      </c>
      <c r="B42" s="30"/>
      <c r="C42" s="19">
        <f>C40</f>
        <v>0</v>
      </c>
    </row>
    <row r="43" spans="1:3" x14ac:dyDescent="0.2">
      <c r="A43" s="31"/>
      <c r="B43" s="31"/>
      <c r="C43" s="31"/>
    </row>
    <row r="44" spans="1:3" ht="15" x14ac:dyDescent="0.25">
      <c r="A44" s="126" t="s">
        <v>67</v>
      </c>
      <c r="B44" s="126"/>
      <c r="C44" s="126"/>
    </row>
  </sheetData>
  <sheetProtection algorithmName="SHA-512" hashValue="MQXMtxmxF63m/kIwwaZTCkTUY4ZzRAMQVx3a4Ssg5FZ9/Khg16Js/BUgOLhphRYiAy8R+uROePMO0pdTxhjoLg==" saltValue="zyzK+DIDGK6IM5nFSdWJpw=="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2024-07-19T08:55:44Z</dcterms:modified>
</cp:coreProperties>
</file>